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dija\Desktop\"/>
    </mc:Choice>
  </mc:AlternateContent>
  <xr:revisionPtr revIDLastSave="0" documentId="13_ncr:1_{C541C818-74F0-4624-949E-DF59E1EFB597}" xr6:coauthVersionLast="47" xr6:coauthVersionMax="47" xr10:uidLastSave="{00000000-0000-0000-0000-000000000000}"/>
  <bookViews>
    <workbookView xWindow="2010" yWindow="810" windowWidth="18000" windowHeight="13485" activeTab="2" xr2:uid="{00000000-000D-0000-FFFF-FFFF00000000}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POSEBNI DIO" sheetId="7" r:id="rId5"/>
  </sheets>
  <definedNames>
    <definedName name="_xlnm.Print_Area" localSheetId="0">SAŽETAK!$B$1:$K$27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5" l="1"/>
  <c r="G30" i="3"/>
  <c r="H91" i="3"/>
  <c r="G71" i="3"/>
  <c r="G66" i="3"/>
  <c r="G60" i="3"/>
  <c r="G56" i="3"/>
  <c r="G14" i="3" l="1"/>
  <c r="G13" i="3" s="1"/>
  <c r="C30" i="5" l="1"/>
  <c r="C26" i="5"/>
  <c r="C22" i="5"/>
  <c r="C21" i="5" s="1"/>
  <c r="C15" i="5"/>
  <c r="C11" i="5"/>
  <c r="C7" i="5"/>
  <c r="C9" i="8"/>
  <c r="C54" i="7"/>
  <c r="D54" i="7"/>
  <c r="D94" i="7"/>
  <c r="C94" i="7"/>
  <c r="E92" i="7"/>
  <c r="E37" i="7"/>
  <c r="E94" i="7" l="1"/>
  <c r="K67" i="3"/>
  <c r="J16" i="3"/>
  <c r="J17" i="3"/>
  <c r="J18" i="3"/>
  <c r="K17" i="3"/>
  <c r="K18" i="3"/>
  <c r="J20" i="3" l="1"/>
  <c r="J21" i="3"/>
  <c r="J24" i="3"/>
  <c r="H93" i="3" l="1"/>
  <c r="I93" i="3"/>
  <c r="H86" i="3"/>
  <c r="H85" i="3" s="1"/>
  <c r="H82" i="3"/>
  <c r="H81" i="3" s="1"/>
  <c r="I82" i="3"/>
  <c r="I81" i="3" s="1"/>
  <c r="H73" i="3"/>
  <c r="H55" i="3" l="1"/>
  <c r="H52" i="3"/>
  <c r="H49" i="3"/>
  <c r="G95" i="3"/>
  <c r="J67" i="3"/>
  <c r="H64" i="3" l="1"/>
  <c r="H59" i="3"/>
  <c r="H48" i="3"/>
  <c r="H54" i="3"/>
  <c r="H16" i="3"/>
  <c r="H14" i="3" s="1"/>
  <c r="H23" i="3"/>
  <c r="H22" i="3" s="1"/>
  <c r="I23" i="3"/>
  <c r="G22" i="3"/>
  <c r="H25" i="3"/>
  <c r="G25" i="3"/>
  <c r="I30" i="3"/>
  <c r="I29" i="3" s="1"/>
  <c r="G29" i="3"/>
  <c r="I22" i="3" l="1"/>
  <c r="J22" i="3" s="1"/>
  <c r="J23" i="3"/>
  <c r="H13" i="3"/>
  <c r="H12" i="3" s="1"/>
  <c r="D9" i="8" l="1"/>
  <c r="D39" i="7" l="1"/>
  <c r="C39" i="7"/>
  <c r="D62" i="7"/>
  <c r="C62" i="7"/>
  <c r="E61" i="7"/>
  <c r="E38" i="7"/>
  <c r="C111" i="7"/>
  <c r="D111" i="7"/>
  <c r="H12" i="1" l="1"/>
  <c r="I12" i="1"/>
  <c r="I59" i="3" l="1"/>
  <c r="E30" i="5" l="1"/>
  <c r="E26" i="5"/>
  <c r="E22" i="5"/>
  <c r="E21" i="5" s="1"/>
  <c r="D72" i="7" l="1"/>
  <c r="D78" i="7"/>
  <c r="C78" i="7"/>
  <c r="D86" i="7"/>
  <c r="C86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G12" i="1" l="1"/>
  <c r="H15" i="1" l="1"/>
  <c r="E9" i="8" l="1"/>
  <c r="H16" i="1"/>
  <c r="I16" i="1"/>
  <c r="H90" i="3" l="1"/>
  <c r="I73" i="3"/>
  <c r="I64" i="3"/>
  <c r="I55" i="3"/>
  <c r="K33" i="3" l="1"/>
  <c r="K34" i="3"/>
  <c r="K35" i="3"/>
  <c r="J33" i="3"/>
  <c r="J34" i="3"/>
  <c r="J35" i="3"/>
  <c r="G19" i="3"/>
  <c r="G11" i="3" s="1"/>
  <c r="E77" i="7" l="1"/>
  <c r="E78" i="7"/>
  <c r="D28" i="7"/>
  <c r="C28" i="7"/>
  <c r="E28" i="7" l="1"/>
  <c r="K24" i="1"/>
  <c r="J24" i="1"/>
  <c r="K13" i="1"/>
  <c r="K14" i="1"/>
  <c r="K10" i="1"/>
  <c r="J13" i="1"/>
  <c r="J14" i="1"/>
  <c r="J10" i="1"/>
  <c r="G9" i="8"/>
  <c r="G10" i="8"/>
  <c r="G8" i="8"/>
  <c r="F9" i="8"/>
  <c r="F10" i="8"/>
  <c r="F8" i="8"/>
  <c r="F37" i="5"/>
  <c r="K40" i="3"/>
  <c r="K41" i="3"/>
  <c r="K39" i="3"/>
  <c r="J40" i="3"/>
  <c r="J41" i="3"/>
  <c r="J39" i="3"/>
  <c r="G37" i="5" l="1"/>
  <c r="F13" i="5" l="1"/>
  <c r="G13" i="5"/>
  <c r="G8" i="5" l="1"/>
  <c r="G9" i="5"/>
  <c r="G10" i="5"/>
  <c r="G12" i="5"/>
  <c r="G14" i="5"/>
  <c r="G16" i="5"/>
  <c r="G17" i="5"/>
  <c r="G18" i="5"/>
  <c r="G19" i="5"/>
  <c r="G20" i="5"/>
  <c r="G23" i="5"/>
  <c r="G24" i="5"/>
  <c r="G25" i="5"/>
  <c r="G27" i="5"/>
  <c r="G28" i="5"/>
  <c r="G29" i="5"/>
  <c r="G31" i="5"/>
  <c r="G32" i="5"/>
  <c r="G33" i="5"/>
  <c r="G34" i="5"/>
  <c r="G35" i="5"/>
  <c r="F8" i="5"/>
  <c r="F9" i="5"/>
  <c r="F10" i="5"/>
  <c r="F12" i="5"/>
  <c r="F14" i="5"/>
  <c r="F16" i="5"/>
  <c r="F17" i="5"/>
  <c r="F18" i="5"/>
  <c r="F19" i="5"/>
  <c r="F20" i="5"/>
  <c r="F23" i="5"/>
  <c r="F24" i="5"/>
  <c r="F25" i="5"/>
  <c r="F27" i="5"/>
  <c r="F28" i="5"/>
  <c r="F29" i="5"/>
  <c r="F31" i="5"/>
  <c r="F32" i="5"/>
  <c r="F33" i="5"/>
  <c r="F34" i="5"/>
  <c r="F35" i="5"/>
  <c r="K92" i="3"/>
  <c r="K94" i="3"/>
  <c r="K96" i="3"/>
  <c r="K98" i="3"/>
  <c r="J92" i="3"/>
  <c r="J94" i="3"/>
  <c r="J96" i="3"/>
  <c r="J98" i="3"/>
  <c r="K50" i="3"/>
  <c r="K51" i="3"/>
  <c r="K53" i="3"/>
  <c r="K56" i="3"/>
  <c r="K57" i="3"/>
  <c r="K58" i="3"/>
  <c r="K60" i="3"/>
  <c r="K61" i="3"/>
  <c r="K62" i="3"/>
  <c r="K63" i="3"/>
  <c r="K65" i="3"/>
  <c r="K66" i="3"/>
  <c r="K68" i="3"/>
  <c r="K69" i="3"/>
  <c r="K70" i="3"/>
  <c r="K71" i="3"/>
  <c r="K72" i="3"/>
  <c r="K74" i="3"/>
  <c r="K75" i="3"/>
  <c r="K76" i="3"/>
  <c r="K77" i="3"/>
  <c r="K80" i="3"/>
  <c r="K83" i="3"/>
  <c r="K84" i="3"/>
  <c r="K87" i="3"/>
  <c r="J50" i="3"/>
  <c r="J51" i="3"/>
  <c r="J53" i="3"/>
  <c r="J56" i="3"/>
  <c r="J57" i="3"/>
  <c r="J58" i="3"/>
  <c r="J60" i="3"/>
  <c r="J61" i="3"/>
  <c r="J62" i="3"/>
  <c r="J63" i="3"/>
  <c r="J65" i="3"/>
  <c r="J66" i="3"/>
  <c r="J68" i="3"/>
  <c r="J69" i="3"/>
  <c r="J70" i="3"/>
  <c r="J71" i="3"/>
  <c r="J72" i="3"/>
  <c r="J74" i="3"/>
  <c r="J75" i="3"/>
  <c r="J76" i="3"/>
  <c r="J77" i="3"/>
  <c r="J80" i="3"/>
  <c r="J83" i="3"/>
  <c r="J84" i="3"/>
  <c r="J87" i="3"/>
  <c r="K15" i="3"/>
  <c r="K16" i="3"/>
  <c r="K20" i="3"/>
  <c r="K21" i="3"/>
  <c r="K24" i="3"/>
  <c r="K27" i="3"/>
  <c r="K28" i="3"/>
  <c r="K32" i="3"/>
  <c r="J15" i="3"/>
  <c r="J27" i="3"/>
  <c r="J28" i="3"/>
  <c r="J31" i="3"/>
  <c r="J32" i="3"/>
  <c r="E126" i="7" l="1"/>
  <c r="E118" i="7"/>
  <c r="E110" i="7"/>
  <c r="E101" i="7"/>
  <c r="E85" i="7"/>
  <c r="E71" i="7"/>
  <c r="E60" i="7"/>
  <c r="E48" i="7"/>
  <c r="E49" i="7"/>
  <c r="E50" i="7"/>
  <c r="E47" i="7"/>
  <c r="E36" i="7"/>
  <c r="E11" i="7"/>
  <c r="C72" i="7" l="1"/>
  <c r="E72" i="7" l="1"/>
  <c r="E86" i="7"/>
  <c r="D22" i="5"/>
  <c r="D26" i="5"/>
  <c r="D30" i="5"/>
  <c r="D7" i="5"/>
  <c r="E7" i="5"/>
  <c r="D21" i="5" l="1"/>
  <c r="G7" i="5"/>
  <c r="G30" i="5"/>
  <c r="F30" i="5" l="1"/>
  <c r="G26" i="5" l="1"/>
  <c r="F26" i="5"/>
  <c r="G22" i="5"/>
  <c r="F22" i="5"/>
  <c r="H89" i="3"/>
  <c r="I91" i="3"/>
  <c r="G91" i="3"/>
  <c r="G93" i="3"/>
  <c r="I97" i="3"/>
  <c r="G97" i="3"/>
  <c r="G59" i="3"/>
  <c r="I86" i="3"/>
  <c r="G86" i="3"/>
  <c r="G85" i="3" s="1"/>
  <c r="G82" i="3"/>
  <c r="G81" i="3" s="1"/>
  <c r="I79" i="3"/>
  <c r="G79" i="3"/>
  <c r="G78" i="3" s="1"/>
  <c r="G73" i="3"/>
  <c r="G64" i="3"/>
  <c r="G55" i="3"/>
  <c r="I52" i="3"/>
  <c r="I49" i="3"/>
  <c r="G49" i="3"/>
  <c r="K97" i="3" l="1"/>
  <c r="J97" i="3"/>
  <c r="I85" i="3"/>
  <c r="K86" i="3"/>
  <c r="J86" i="3"/>
  <c r="K95" i="3"/>
  <c r="J95" i="3"/>
  <c r="G21" i="5"/>
  <c r="F21" i="5"/>
  <c r="K91" i="3"/>
  <c r="J91" i="3"/>
  <c r="K93" i="3"/>
  <c r="J93" i="3"/>
  <c r="K82" i="3"/>
  <c r="J82" i="3"/>
  <c r="I78" i="3"/>
  <c r="K79" i="3"/>
  <c r="J79" i="3"/>
  <c r="K73" i="3"/>
  <c r="J73" i="3"/>
  <c r="K64" i="3"/>
  <c r="J64" i="3"/>
  <c r="K59" i="3"/>
  <c r="J59" i="3"/>
  <c r="J55" i="3"/>
  <c r="K55" i="3"/>
  <c r="J52" i="3"/>
  <c r="J49" i="3"/>
  <c r="K49" i="3"/>
  <c r="G90" i="3"/>
  <c r="G89" i="3" s="1"/>
  <c r="I90" i="3"/>
  <c r="I48" i="3"/>
  <c r="G54" i="3"/>
  <c r="G48" i="3"/>
  <c r="I54" i="3"/>
  <c r="K85" i="3" l="1"/>
  <c r="J85" i="3"/>
  <c r="I89" i="3"/>
  <c r="K90" i="3"/>
  <c r="J90" i="3"/>
  <c r="J81" i="3"/>
  <c r="K81" i="3"/>
  <c r="K78" i="3"/>
  <c r="J78" i="3"/>
  <c r="J54" i="3"/>
  <c r="K54" i="3"/>
  <c r="I47" i="3"/>
  <c r="J48" i="3"/>
  <c r="G47" i="3"/>
  <c r="G46" i="3" s="1"/>
  <c r="I46" i="3" l="1"/>
  <c r="K89" i="3"/>
  <c r="J89" i="3"/>
  <c r="J47" i="3"/>
  <c r="F7" i="5"/>
  <c r="J46" i="3" l="1"/>
  <c r="D15" i="5" l="1"/>
  <c r="D11" i="5"/>
  <c r="D6" i="5" s="1"/>
  <c r="E15" i="5" l="1"/>
  <c r="F15" i="5" s="1"/>
  <c r="E11" i="5"/>
  <c r="E6" i="5" s="1"/>
  <c r="F6" i="5" l="1"/>
  <c r="F11" i="5"/>
  <c r="G15" i="5"/>
  <c r="G11" i="5"/>
  <c r="G6" i="5" l="1"/>
  <c r="D127" i="7" l="1"/>
  <c r="C127" i="7"/>
  <c r="D119" i="7"/>
  <c r="C119" i="7"/>
  <c r="D102" i="7"/>
  <c r="C102" i="7"/>
  <c r="D51" i="7"/>
  <c r="C51" i="7"/>
  <c r="C6" i="7" s="1"/>
  <c r="C132" i="7" l="1"/>
  <c r="D6" i="7"/>
  <c r="D132" i="7" s="1"/>
  <c r="E102" i="7"/>
  <c r="E127" i="7"/>
  <c r="E51" i="7"/>
  <c r="E62" i="7"/>
  <c r="E111" i="7"/>
  <c r="E119" i="7"/>
  <c r="E39" i="7"/>
  <c r="E54" i="7" l="1"/>
  <c r="E6" i="7"/>
  <c r="E132" i="7" l="1"/>
  <c r="K23" i="3" l="1"/>
  <c r="K26" i="3"/>
  <c r="I19" i="3"/>
  <c r="J19" i="3" s="1"/>
  <c r="I14" i="3"/>
  <c r="I13" i="3" l="1"/>
  <c r="K14" i="3"/>
  <c r="J14" i="3"/>
  <c r="J25" i="3"/>
  <c r="K25" i="3"/>
  <c r="J26" i="3"/>
  <c r="J30" i="3"/>
  <c r="K19" i="3"/>
  <c r="J29" i="3"/>
  <c r="K22" i="3"/>
  <c r="G15" i="1"/>
  <c r="G16" i="1" s="1"/>
  <c r="I12" i="3" l="1"/>
  <c r="I11" i="3" s="1"/>
  <c r="K15" i="1"/>
  <c r="J15" i="1"/>
  <c r="K12" i="1"/>
  <c r="J12" i="1"/>
  <c r="J13" i="3"/>
  <c r="K13" i="3"/>
  <c r="J12" i="3" l="1"/>
  <c r="K12" i="3"/>
  <c r="J16" i="1"/>
  <c r="K16" i="1"/>
  <c r="J11" i="3"/>
  <c r="K31" i="3"/>
  <c r="H30" i="3"/>
  <c r="H29" i="3" s="1"/>
  <c r="K29" i="3" l="1"/>
  <c r="H11" i="3"/>
  <c r="K11" i="3" s="1"/>
  <c r="K30" i="3"/>
  <c r="K52" i="3"/>
  <c r="K48" i="3"/>
  <c r="H47" i="3"/>
  <c r="H46" i="3" s="1"/>
  <c r="K46" i="3" s="1"/>
  <c r="K47" i="3" l="1"/>
</calcChain>
</file>

<file path=xl/sharedStrings.xml><?xml version="1.0" encoding="utf-8"?>
<sst xmlns="http://schemas.openxmlformats.org/spreadsheetml/2006/main" count="343" uniqueCount="201">
  <si>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</si>
  <si>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</si>
  <si>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</si>
  <si>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</si>
  <si>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</si>
  <si>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</si>
  <si>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</si>
  <si>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</si>
  <si>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II. POSEBNI DIO</t>
  </si>
  <si>
    <t>I. OPĆI DIO</t>
  </si>
  <si>
    <t>Materijalni rashodi</t>
  </si>
  <si>
    <t>Pomoći iz inozemstva i od subjekata unutar općeg proračuna</t>
  </si>
  <si>
    <t>…</t>
  </si>
  <si>
    <t>PRIJENOS SREDSTAVA IZ PRETHODNE GODINE</t>
  </si>
  <si>
    <t>1 Opći prihodi i primici</t>
  </si>
  <si>
    <t>11 Opći prihodi i primici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</si>
  <si>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</si>
  <si>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</si>
  <si>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</si>
  <si>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</si>
  <si>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</si>
  <si>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</si>
  <si>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</si>
  <si>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Plaće (Bruto)</t>
  </si>
  <si>
    <t>Plaće za redovan rad</t>
  </si>
  <si>
    <t>Službena putovanja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</si>
  <si>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</si>
  <si>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</si>
  <si>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</si>
  <si>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UKUPNO PRIHODI </t>
  </si>
  <si>
    <t>UKUPNO RASHODI</t>
  </si>
  <si>
    <t>UKUPNO PRIHODI</t>
  </si>
  <si>
    <t>INDEKS**</t>
  </si>
  <si>
    <t>RAZLIKA PRIMITAKA I IZDATAKA</t>
  </si>
  <si>
    <t>SAŽETAK  RAČUNA PRIHODA I RASHODA I RAČUNA FINANCIRANJA</t>
  </si>
  <si>
    <t xml:space="preserve"> RAČUN PRIHODA I RASHODA </t>
  </si>
  <si>
    <t>IZVJEŠTAJ PO PROGRAMSKOJ KLASIFIKACIJI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</si>
  <si>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</si>
  <si>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</si>
  <si>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</si>
  <si>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</si>
  <si>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</si>
  <si>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IZVORNI PLAN ILI REBALANS N.*</t>
  </si>
  <si>
    <t xml:space="preserve">OSTVARENJE/IZVRŠENJE 
N. </t>
  </si>
  <si>
    <t>Napomena:  Iznosi u stupcu "OSTVARENJE/IZVRŠENJE N-1." preračunavaju se iz kuna u eure prema fiksnom tečaju konverzije (1 EUR=7,53450 kuna) i po pravilima za preračunavanje i zaokruživanje.</t>
  </si>
  <si>
    <t>Napomena : Iznosi u stupcima "OSTVARENJE/IZVRŠENJE N-1." i "OSTVARENJE/IZVRŠENJE N." iskazuju se na dvije decimale.</t>
  </si>
  <si>
    <t xml:space="preserve">OSTVARENJE/IZVRŠENJE 
N-1. </t>
  </si>
  <si>
    <t xml:space="preserve">Napomena : "N" označava razdoblje </t>
  </si>
  <si>
    <t xml:space="preserve">* Opći i posebni dio izvještaja o izvršenju proračuna sadrži samo izvorni plan ako od donošenja proračuna nije bilo izmjena i dopuna niti izvršenih preraspodjela odnosno izvorni plan i tekući plan ako je od donošenja proračuna bilo naknadno izvršenih preraspodjela.  
Opći i posebni dio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</si>
  <si>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izvještaja ne sadrži "TEKUĆI PLAN N.", "INDEKS"("OSTVARENJE/IZVRŠENJE N."/"TEKUĆI PLAN N.") iskazuje se kao "OSTVARENJE/IZVRŠENJE N."/"IZVORNI PLAN N." ODNOSNO "REBALANS N." </t>
  </si>
  <si>
    <t>Pomoći proračunskim korisnicima iz proračuna koji im nije nadležan</t>
  </si>
  <si>
    <t>Tekuće pomoći proračunskim korisnicima iz proračuna koji im nije nadležan</t>
  </si>
  <si>
    <t>Tekuće pomoći iz državnog proračuna pror. korisnicima koji im nije nadležan</t>
  </si>
  <si>
    <t>Tekuće pomoći proračunskim korisnicima iz općinskog proračuna</t>
  </si>
  <si>
    <t>Kapitalne pomoći iz proračuna koji im nije nadležan</t>
  </si>
  <si>
    <t>Prijenos između proračunskih korisnika istog proračuna</t>
  </si>
  <si>
    <t>Tekući prijenosi između korisnika istog proračuna</t>
  </si>
  <si>
    <t>Tek.prijenosi između pror. Kor. Istog proračuna tem. Prijenosa EU sredstava</t>
  </si>
  <si>
    <t>Prihodi od upravnih i administrativnih pristojbi, 
pristojbi po posebnim propisima i naknada</t>
  </si>
  <si>
    <t>Prihodi po posebnim propisima</t>
  </si>
  <si>
    <t>Ostali nespomenuti prihodi</t>
  </si>
  <si>
    <t>Prihodi od prodaje proizvodai robe te pruženih usluga, prihodi od donacija</t>
  </si>
  <si>
    <t>Prihodi od prodaje proizvodai robe te pruženih usluga</t>
  </si>
  <si>
    <t>Prihodi od pruženih usluga</t>
  </si>
  <si>
    <t>Donacije od pravnih i fizičkih osoba izvan opće države</t>
  </si>
  <si>
    <t>Prihodi iz nadležnog proračuna i od HZZO-a
temeljem ugovornih obveza</t>
  </si>
  <si>
    <t>Prihodi iz nadležnog proračuna za financiranje
redovne djelatnosti proračunskih korisnika</t>
  </si>
  <si>
    <t>Prihodi iz nadležnog proračuna za financiranje
rashoda poslovanja</t>
  </si>
  <si>
    <t>Prihodi iz nadležnog proračuna za financiranje
rashoda za nabavu nefinancijske imovine</t>
  </si>
  <si>
    <t>Osnovno školstvo- standard</t>
  </si>
  <si>
    <t>A2202-01</t>
  </si>
  <si>
    <t>Djelatnost osnovnih škola</t>
  </si>
  <si>
    <t>Izvor financiranja: F.P i dod. udio u por. na dohodak</t>
  </si>
  <si>
    <t>Račun rashoda/ izdatka</t>
  </si>
  <si>
    <t>Naziv računa</t>
  </si>
  <si>
    <t>Stručno usavršavanje zaposlenika</t>
  </si>
  <si>
    <t>Uredski materijal i ostali mat. rashodi</t>
  </si>
  <si>
    <t>Materijal i sirovine</t>
  </si>
  <si>
    <t>El. energija</t>
  </si>
  <si>
    <t>Materijal i dijelovi za tekuće i inv. održavanje</t>
  </si>
  <si>
    <t>Usluge telefona, pošte i prijevoza</t>
  </si>
  <si>
    <t>Usluge tekućeg i inv. održavanja</t>
  </si>
  <si>
    <t>Usluge promidžbe i informiranja</t>
  </si>
  <si>
    <t>Komunalne usluge</t>
  </si>
  <si>
    <t>Prijevoz učenika osnovnih škola</t>
  </si>
  <si>
    <t>Ostale zakupnine i najamnine</t>
  </si>
  <si>
    <t>Zdravstvene i veterinarske usluge</t>
  </si>
  <si>
    <t>Intelektualne i osobne usluge</t>
  </si>
  <si>
    <t>Računalne usluge</t>
  </si>
  <si>
    <t>Premije osiguranja</t>
  </si>
  <si>
    <t>Članarine</t>
  </si>
  <si>
    <t>Ostali nespomenuti rashodi poslovanja</t>
  </si>
  <si>
    <t>Ukupno:</t>
  </si>
  <si>
    <t>Izvor financiranja: F.P. i dod. udio u por.na dohodak</t>
  </si>
  <si>
    <t>Dodatna ulaganja na građevinskim objektima</t>
  </si>
  <si>
    <t>UKUPNO:</t>
  </si>
  <si>
    <t>T2202-03</t>
  </si>
  <si>
    <t>Hitne intervencije u osnovnim školama</t>
  </si>
  <si>
    <t>Intelektualne usluge</t>
  </si>
  <si>
    <t>Uredska oprema i namještaj</t>
  </si>
  <si>
    <t>A2202-04</t>
  </si>
  <si>
    <t>Administracija i upravljanje</t>
  </si>
  <si>
    <t>Izvor financiranja: Državni proračun</t>
  </si>
  <si>
    <t>Ostali rashodi za zaposlene</t>
  </si>
  <si>
    <t>Doprinosi na plaće</t>
  </si>
  <si>
    <t>Prijevoz na posao i s posla</t>
  </si>
  <si>
    <t>Osnovno školstvo-  iznad standarda</t>
  </si>
  <si>
    <t>A2203-01</t>
  </si>
  <si>
    <t>Javne potrebe u prosvjeti</t>
  </si>
  <si>
    <t>Izvor financiranja: Opći prihodi i primici</t>
  </si>
  <si>
    <t>A2203-04</t>
  </si>
  <si>
    <t>Podizanje kvalitete i standarda u školstvu</t>
  </si>
  <si>
    <t>Knjige</t>
  </si>
  <si>
    <t>Troškovi sudskih postupaka</t>
  </si>
  <si>
    <t>Uredski materijal i ostali mat.rashodi</t>
  </si>
  <si>
    <t>Zakupnine i najamnine</t>
  </si>
  <si>
    <t>Ostale naknade iz proračuna u naravi</t>
  </si>
  <si>
    <t>Namirnice</t>
  </si>
  <si>
    <t>A2203-27</t>
  </si>
  <si>
    <t>Udžbenici</t>
  </si>
  <si>
    <t>A2203-31</t>
  </si>
  <si>
    <t>Projekt e-škole</t>
  </si>
  <si>
    <t>A2203-33</t>
  </si>
  <si>
    <t>Prehrana za učenike</t>
  </si>
  <si>
    <t>A2203-34</t>
  </si>
  <si>
    <t>Zalihe menstrualnih higijenskih potrepština</t>
  </si>
  <si>
    <t>Mat.za hig.potrebe i njegu</t>
  </si>
  <si>
    <t>Doprinosi za obvezno zdravstveno osiguranje</t>
  </si>
  <si>
    <t>Doprinosi za OZO</t>
  </si>
  <si>
    <t>Uredski materijal i ostali materijalni rashodi</t>
  </si>
  <si>
    <t>19 Predfinanciranje iz ŽP</t>
  </si>
  <si>
    <t>4 Prihodi za posebne namjene</t>
  </si>
  <si>
    <t>41 Prihodi za posebne namjene</t>
  </si>
  <si>
    <t>42 Višak/manjak prihoda korisnici</t>
  </si>
  <si>
    <t>45 F.P. i dod. udio u por. na dohodak</t>
  </si>
  <si>
    <t>5 Pomoći</t>
  </si>
  <si>
    <t>6 Donacije</t>
  </si>
  <si>
    <t>61 Donacije</t>
  </si>
  <si>
    <t>12 Višak/manjak prihoda-ZŽ</t>
  </si>
  <si>
    <t xml:space="preserve">UKUPNO RASHODI </t>
  </si>
  <si>
    <t>09 Obrazovanje</t>
  </si>
  <si>
    <t xml:space="preserve">091 Predškolsko i osnovno obrazovanje </t>
  </si>
  <si>
    <t>096 Dodatne usluge u obrazovanju</t>
  </si>
  <si>
    <t>Ostali rashodi</t>
  </si>
  <si>
    <t>3212</t>
  </si>
  <si>
    <t>3221</t>
  </si>
  <si>
    <t>3222</t>
  </si>
  <si>
    <t>Naknada troškova zaposlenima</t>
  </si>
  <si>
    <t>Naknada za prijevoz, za rad na terenu i odvojeni život</t>
  </si>
  <si>
    <t>Rashodi za materijal i energiju</t>
  </si>
  <si>
    <t>Energija</t>
  </si>
  <si>
    <t>Rashodi za usluge</t>
  </si>
  <si>
    <t>Usluge tekućeg i investicijskog održavanja</t>
  </si>
  <si>
    <t>Intelektulne i osobne usluge</t>
  </si>
  <si>
    <t>Članarine i norme</t>
  </si>
  <si>
    <t>Financijski rashodi</t>
  </si>
  <si>
    <t>Ostali financijski rashodi</t>
  </si>
  <si>
    <t>Zatezne kamate</t>
  </si>
  <si>
    <t>Naknade građanima i kućanstvima na temelju osiguranja i druge naknade</t>
  </si>
  <si>
    <t>Ostale naknade građanima i kućanstvima iz proračuna</t>
  </si>
  <si>
    <t>Naknade građanima i kućanstvima u novcu</t>
  </si>
  <si>
    <t>Naknade građanima i kućanstvina u naravi</t>
  </si>
  <si>
    <t>Tekuće donacije</t>
  </si>
  <si>
    <t>Tekuće donacije u naravi</t>
  </si>
  <si>
    <t>Rashodi za nabavu proizvedene dugotrajne imovine</t>
  </si>
  <si>
    <t>Postrojenja i oprema</t>
  </si>
  <si>
    <t>Knjige, umjetnička djela i ostale izložbene vrijednosti</t>
  </si>
  <si>
    <t>Nematerijalna proizvedena imovina</t>
  </si>
  <si>
    <t>Ostala nematerijlana proizvedena imovina</t>
  </si>
  <si>
    <t>Rashodi za dodatna ulaganja na nefinancijskoj imovini</t>
  </si>
  <si>
    <t>Indeks (4=3/2*100)</t>
  </si>
  <si>
    <t>5=4/2*100</t>
  </si>
  <si>
    <t>6=4/3*100</t>
  </si>
  <si>
    <t>VIŠAK PRIHODA KORIŠTEN ZA POKRIĆE RASHODA</t>
  </si>
  <si>
    <t xml:space="preserve">   9  Rezultat</t>
  </si>
  <si>
    <t>POKRIVENI MANJAK</t>
  </si>
  <si>
    <r>
      <t xml:space="preserve">   </t>
    </r>
    <r>
      <rPr>
        <i/>
        <sz val="12"/>
        <color theme="1"/>
        <rFont val="Times New Roman"/>
        <family val="1"/>
        <charset val="238"/>
      </rPr>
      <t>94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Prihodi za posebne namjene- višak</t>
    </r>
  </si>
  <si>
    <t>Kazne, upravne mjere i ostali prihodi</t>
  </si>
  <si>
    <t>Ostali prihodi</t>
  </si>
  <si>
    <t xml:space="preserve">    91 Opći prihodi i primici- višak</t>
  </si>
  <si>
    <t xml:space="preserve">OSTVARENJE/IZVRŠENJE 
2025. </t>
  </si>
  <si>
    <t>Uredski materijal</t>
  </si>
  <si>
    <t>Kapitalne pomoći temeljem prijenosa EU sredstava</t>
  </si>
  <si>
    <t>IZVRŠENJE FINANCIJSKOG PLANA PRORAČUNSKOG KORISNIKA DRŽAVNOG PRORAČUNA
ZA RAZDOBLJE OD 01.01. DO 30.06.2026. GODINU</t>
  </si>
  <si>
    <t xml:space="preserve">OSTVARENJE/IZVRŠENJE 
2026. </t>
  </si>
  <si>
    <t>IZVORNI PLAN ILI REBALANS 2026.</t>
  </si>
  <si>
    <t>Izvorni plan 2026.</t>
  </si>
  <si>
    <t xml:space="preserve">Izvršenje 2026.                </t>
  </si>
  <si>
    <t>Motorni benzin i dizel gorivo</t>
  </si>
  <si>
    <t>Materijal i djelovi za tekuće inv.održ</t>
  </si>
  <si>
    <t>Izvor financiranja: Opći prihodi i primici 11</t>
  </si>
  <si>
    <t>Izvor financiranja: Višak prihoda 42</t>
  </si>
  <si>
    <t>Izvor financiranja: Prihodi za posebne namjene 41</t>
  </si>
  <si>
    <t>Izvor financiranja: Ostale pomoći 52</t>
  </si>
  <si>
    <t>Školska shema</t>
  </si>
  <si>
    <t>A2203-08</t>
  </si>
  <si>
    <t>Izvor financiranja: Fondovi EU 56</t>
  </si>
  <si>
    <t>50 Državni proračun</t>
  </si>
  <si>
    <t>52 Ostale pomoći (JLS)</t>
  </si>
  <si>
    <t>56 Fondovi EU</t>
  </si>
  <si>
    <t>52 Ostale pomoći (Proračun JLS)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</si>
</sst>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sz val="14"/>
      <name val="Times New Roman"/>
      <family val="1"/>
    </font>
    <font>
      <b/>
      <i/>
      <sz val="16"/>
      <name val="Times New Roman"/>
      <family val="1"/>
    </font>
    <font>
      <b/>
      <i/>
      <sz val="11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14"/>
      <color theme="1"/>
      <name val="Times New Roman"/>
      <family val="1"/>
    </font>
    <font>
      <sz val="10"/>
      <name val="Arial"/>
      <family val="2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25" fillId="4" borderId="7" applyNumberFormat="0" applyFont="0" applyAlignment="0" applyProtection="0"/>
    <xf numFmtId="0" fontId="7" fillId="0" borderId="0"/>
    <xf numFmtId="0" fontId="7" fillId="0" borderId="0"/>
    <xf numFmtId="0" fontId="37" fillId="0" borderId="0"/>
    <xf numFmtId="0" fontId="25" fillId="0" borderId="0"/>
  </cellStyleXfs>
  <cellXfs count="314">
    <xf numFmtId="0" fontId="0" fillId="0" borderId="0" xfId="0"/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10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0" fillId="0" borderId="3" xfId="0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4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7" fillId="3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6" fillId="0" borderId="3" xfId="0" applyFont="1" applyBorder="1"/>
    <xf numFmtId="0" fontId="16" fillId="0" borderId="3" xfId="0" applyFont="1" applyBorder="1" applyAlignment="1">
      <alignment wrapText="1"/>
    </xf>
    <xf numFmtId="0" fontId="17" fillId="0" borderId="3" xfId="0" applyFont="1" applyBorder="1"/>
    <xf numFmtId="0" fontId="17" fillId="0" borderId="3" xfId="0" applyFont="1" applyBorder="1" applyAlignment="1">
      <alignment wrapText="1"/>
    </xf>
    <xf numFmtId="0" fontId="18" fillId="2" borderId="3" xfId="0" quotePrefix="1" applyFont="1" applyFill="1" applyBorder="1" applyAlignment="1">
      <alignment horizontal="left" vertical="center"/>
    </xf>
    <xf numFmtId="0" fontId="18" fillId="2" borderId="3" xfId="0" quotePrefix="1" applyFont="1" applyFill="1" applyBorder="1" applyAlignment="1">
      <alignment horizontal="left" vertical="center" wrapText="1"/>
    </xf>
    <xf numFmtId="0" fontId="19" fillId="2" borderId="3" xfId="0" quotePrefix="1" applyFont="1" applyFill="1" applyBorder="1" applyAlignment="1">
      <alignment horizontal="left" vertical="center"/>
    </xf>
    <xf numFmtId="0" fontId="19" fillId="2" borderId="3" xfId="0" quotePrefix="1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20" fillId="2" borderId="3" xfId="0" applyNumberFormat="1" applyFont="1" applyFill="1" applyBorder="1"/>
    <xf numFmtId="4" fontId="21" fillId="2" borderId="3" xfId="0" applyNumberFormat="1" applyFont="1" applyFill="1" applyBorder="1" applyAlignment="1">
      <alignment horizontal="right"/>
    </xf>
    <xf numFmtId="4" fontId="22" fillId="0" borderId="3" xfId="0" applyNumberFormat="1" applyFont="1" applyBorder="1"/>
    <xf numFmtId="0" fontId="23" fillId="2" borderId="3" xfId="0" quotePrefix="1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left" vertical="center" wrapText="1"/>
    </xf>
    <xf numFmtId="4" fontId="24" fillId="2" borderId="3" xfId="0" applyNumberFormat="1" applyFont="1" applyFill="1" applyBorder="1" applyAlignment="1">
      <alignment vertical="center" wrapText="1"/>
    </xf>
    <xf numFmtId="3" fontId="27" fillId="0" borderId="0" xfId="3" applyNumberFormat="1" applyFont="1" applyAlignment="1">
      <alignment horizontal="center" vertical="center"/>
    </xf>
    <xf numFmtId="4" fontId="27" fillId="0" borderId="0" xfId="3" applyNumberFormat="1" applyFont="1" applyAlignment="1">
      <alignment horizontal="center" vertical="center"/>
    </xf>
    <xf numFmtId="0" fontId="28" fillId="0" borderId="3" xfId="3" applyFont="1" applyBorder="1" applyAlignment="1">
      <alignment vertical="center" wrapText="1"/>
    </xf>
    <xf numFmtId="0" fontId="28" fillId="0" borderId="3" xfId="3" applyFont="1" applyBorder="1" applyAlignment="1">
      <alignment vertical="center"/>
    </xf>
    <xf numFmtId="3" fontId="28" fillId="0" borderId="3" xfId="3" applyNumberFormat="1" applyFont="1" applyBorder="1" applyAlignment="1">
      <alignment horizontal="center" vertical="center" wrapText="1"/>
    </xf>
    <xf numFmtId="4" fontId="28" fillId="0" borderId="3" xfId="3" quotePrefix="1" applyNumberFormat="1" applyFont="1" applyBorder="1" applyAlignment="1">
      <alignment horizontal="center" vertical="center" wrapText="1"/>
    </xf>
    <xf numFmtId="0" fontId="29" fillId="0" borderId="3" xfId="3" applyFont="1" applyBorder="1" applyAlignment="1">
      <alignment horizontal="center" vertical="center" wrapText="1"/>
    </xf>
    <xf numFmtId="0" fontId="29" fillId="0" borderId="3" xfId="3" applyFont="1" applyBorder="1" applyAlignment="1">
      <alignment horizontal="center" vertical="center"/>
    </xf>
    <xf numFmtId="3" fontId="29" fillId="0" borderId="3" xfId="3" applyNumberFormat="1" applyFont="1" applyBorder="1" applyAlignment="1">
      <alignment horizontal="center" vertical="center" wrapText="1"/>
    </xf>
    <xf numFmtId="49" fontId="29" fillId="0" borderId="3" xfId="3" applyNumberFormat="1" applyFont="1" applyBorder="1" applyAlignment="1">
      <alignment horizontal="center" vertical="center" wrapText="1"/>
    </xf>
    <xf numFmtId="0" fontId="30" fillId="0" borderId="3" xfId="3" quotePrefix="1" applyFont="1" applyBorder="1" applyAlignment="1">
      <alignment horizontal="left"/>
    </xf>
    <xf numFmtId="0" fontId="30" fillId="0" borderId="3" xfId="3" applyFont="1" applyBorder="1" applyAlignment="1">
      <alignment vertical="center"/>
    </xf>
    <xf numFmtId="4" fontId="30" fillId="0" borderId="3" xfId="3" quotePrefix="1" applyNumberFormat="1" applyFont="1" applyBorder="1" applyAlignment="1">
      <alignment vertical="center"/>
    </xf>
    <xf numFmtId="0" fontId="31" fillId="0" borderId="3" xfId="0" applyFont="1" applyBorder="1" applyAlignment="1">
      <alignment horizontal="left"/>
    </xf>
    <xf numFmtId="0" fontId="31" fillId="0" borderId="3" xfId="0" applyFont="1" applyBorder="1"/>
    <xf numFmtId="4" fontId="31" fillId="0" borderId="3" xfId="0" applyNumberFormat="1" applyFont="1" applyBorder="1"/>
    <xf numFmtId="4" fontId="31" fillId="0" borderId="3" xfId="0" applyNumberFormat="1" applyFont="1" applyBorder="1" applyAlignment="1">
      <alignment horizontal="center"/>
    </xf>
    <xf numFmtId="0" fontId="32" fillId="0" borderId="3" xfId="0" applyFont="1" applyBorder="1" applyAlignment="1">
      <alignment horizontal="left"/>
    </xf>
    <xf numFmtId="4" fontId="32" fillId="0" borderId="3" xfId="0" applyNumberFormat="1" applyFont="1" applyBorder="1"/>
    <xf numFmtId="4" fontId="0" fillId="0" borderId="0" xfId="0" applyNumberFormat="1"/>
    <xf numFmtId="4" fontId="34" fillId="0" borderId="0" xfId="0" applyNumberFormat="1" applyFont="1"/>
    <xf numFmtId="0" fontId="16" fillId="0" borderId="0" xfId="0" applyFont="1" applyAlignment="1">
      <alignment horizontal="left"/>
    </xf>
    <xf numFmtId="0" fontId="34" fillId="0" borderId="0" xfId="0" applyFont="1"/>
    <xf numFmtId="0" fontId="35" fillId="0" borderId="3" xfId="3" applyFont="1" applyBorder="1" applyAlignment="1">
      <alignment vertical="center" wrapText="1"/>
    </xf>
    <xf numFmtId="0" fontId="31" fillId="0" borderId="3" xfId="0" applyFont="1" applyBorder="1" applyAlignment="1">
      <alignment wrapText="1"/>
    </xf>
    <xf numFmtId="0" fontId="32" fillId="0" borderId="3" xfId="0" applyFont="1" applyBorder="1"/>
    <xf numFmtId="0" fontId="32" fillId="0" borderId="0" xfId="0" applyFont="1" applyAlignment="1">
      <alignment horizontal="left"/>
    </xf>
    <xf numFmtId="0" fontId="32" fillId="0" borderId="0" xfId="0" applyFont="1"/>
    <xf numFmtId="4" fontId="32" fillId="0" borderId="0" xfId="0" applyNumberFormat="1" applyFont="1"/>
    <xf numFmtId="0" fontId="30" fillId="0" borderId="3" xfId="3" applyFont="1" applyBorder="1" applyAlignment="1">
      <alignment horizontal="left" vertical="center" wrapText="1"/>
    </xf>
    <xf numFmtId="4" fontId="30" fillId="0" borderId="3" xfId="3" applyNumberFormat="1" applyFont="1" applyBorder="1" applyAlignment="1">
      <alignment horizontal="right" vertical="center" wrapText="1"/>
    </xf>
    <xf numFmtId="0" fontId="30" fillId="0" borderId="3" xfId="4" applyFont="1" applyBorder="1" applyAlignment="1">
      <alignment horizontal="center" vertical="center"/>
    </xf>
    <xf numFmtId="0" fontId="30" fillId="0" borderId="3" xfId="4" applyFont="1" applyBorder="1" applyAlignment="1">
      <alignment horizontal="left" vertical="center" wrapText="1"/>
    </xf>
    <xf numFmtId="4" fontId="28" fillId="0" borderId="3" xfId="0" applyNumberFormat="1" applyFont="1" applyBorder="1"/>
    <xf numFmtId="4" fontId="30" fillId="0" borderId="0" xfId="3" applyNumberFormat="1" applyFont="1" applyAlignment="1">
      <alignment horizontal="right" vertical="center" wrapText="1"/>
    </xf>
    <xf numFmtId="0" fontId="34" fillId="0" borderId="0" xfId="0" applyFont="1" applyAlignment="1">
      <alignment horizontal="left"/>
    </xf>
    <xf numFmtId="0" fontId="29" fillId="0" borderId="3" xfId="3" applyFont="1" applyBorder="1" applyAlignment="1">
      <alignment vertical="center" wrapText="1"/>
    </xf>
    <xf numFmtId="4" fontId="31" fillId="0" borderId="3" xfId="0" applyNumberFormat="1" applyFont="1" applyBorder="1" applyAlignment="1">
      <alignment horizontal="right"/>
    </xf>
    <xf numFmtId="4" fontId="31" fillId="2" borderId="3" xfId="0" applyNumberFormat="1" applyFont="1" applyFill="1" applyBorder="1"/>
    <xf numFmtId="0" fontId="31" fillId="0" borderId="0" xfId="0" applyFont="1" applyAlignment="1">
      <alignment horizontal="left"/>
    </xf>
    <xf numFmtId="0" fontId="31" fillId="0" borderId="0" xfId="0" applyFont="1"/>
    <xf numFmtId="4" fontId="31" fillId="0" borderId="0" xfId="0" applyNumberFormat="1" applyFont="1"/>
    <xf numFmtId="4" fontId="31" fillId="2" borderId="3" xfId="0" applyNumberFormat="1" applyFont="1" applyFill="1" applyBorder="1" applyAlignment="1">
      <alignment horizontal="right"/>
    </xf>
    <xf numFmtId="0" fontId="37" fillId="0" borderId="0" xfId="5"/>
    <xf numFmtId="0" fontId="5" fillId="3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left" vertical="center" wrapText="1"/>
    </xf>
    <xf numFmtId="4" fontId="0" fillId="0" borderId="17" xfId="0" applyNumberFormat="1" applyBorder="1"/>
    <xf numFmtId="0" fontId="24" fillId="2" borderId="18" xfId="0" quotePrefix="1" applyFont="1" applyFill="1" applyBorder="1" applyAlignment="1">
      <alignment horizontal="left" vertical="center"/>
    </xf>
    <xf numFmtId="0" fontId="22" fillId="0" borderId="3" xfId="0" applyFont="1" applyBorder="1"/>
    <xf numFmtId="0" fontId="38" fillId="0" borderId="0" xfId="0" applyFont="1"/>
    <xf numFmtId="0" fontId="23" fillId="2" borderId="18" xfId="0" applyFont="1" applyFill="1" applyBorder="1" applyAlignment="1">
      <alignment horizontal="right" vertical="center" wrapText="1"/>
    </xf>
    <xf numFmtId="0" fontId="23" fillId="2" borderId="3" xfId="0" applyFont="1" applyFill="1" applyBorder="1" applyAlignment="1">
      <alignment horizontal="right" vertical="center" wrapText="1"/>
    </xf>
    <xf numFmtId="0" fontId="19" fillId="2" borderId="3" xfId="0" applyFont="1" applyFill="1" applyBorder="1" applyAlignment="1">
      <alignment horizontal="right" vertical="center" wrapText="1"/>
    </xf>
    <xf numFmtId="0" fontId="24" fillId="2" borderId="3" xfId="0" applyFont="1" applyFill="1" applyBorder="1" applyAlignment="1">
      <alignment horizontal="right" vertical="center" wrapText="1"/>
    </xf>
    <xf numFmtId="0" fontId="18" fillId="2" borderId="3" xfId="0" applyFont="1" applyFill="1" applyBorder="1" applyAlignment="1">
      <alignment horizontal="right" vertical="center" wrapText="1"/>
    </xf>
    <xf numFmtId="0" fontId="24" fillId="2" borderId="18" xfId="0" quotePrefix="1" applyFont="1" applyFill="1" applyBorder="1" applyAlignment="1">
      <alignment horizontal="right" vertical="center"/>
    </xf>
    <xf numFmtId="0" fontId="24" fillId="2" borderId="3" xfId="0" quotePrefix="1" applyFont="1" applyFill="1" applyBorder="1" applyAlignment="1">
      <alignment horizontal="right" vertical="center"/>
    </xf>
    <xf numFmtId="0" fontId="23" fillId="2" borderId="3" xfId="0" quotePrefix="1" applyFont="1" applyFill="1" applyBorder="1" applyAlignment="1">
      <alignment horizontal="right" vertical="center"/>
    </xf>
    <xf numFmtId="0" fontId="18" fillId="2" borderId="3" xfId="0" quotePrefix="1" applyFont="1" applyFill="1" applyBorder="1" applyAlignment="1">
      <alignment horizontal="right" vertical="center"/>
    </xf>
    <xf numFmtId="0" fontId="19" fillId="2" borderId="3" xfId="0" quotePrefix="1" applyFont="1" applyFill="1" applyBorder="1" applyAlignment="1">
      <alignment horizontal="right" vertical="center"/>
    </xf>
    <xf numFmtId="4" fontId="20" fillId="2" borderId="3" xfId="0" applyNumberFormat="1" applyFont="1" applyFill="1" applyBorder="1" applyAlignment="1">
      <alignment horizontal="right"/>
    </xf>
    <xf numFmtId="4" fontId="39" fillId="0" borderId="3" xfId="0" applyNumberFormat="1" applyFont="1" applyBorder="1"/>
    <xf numFmtId="0" fontId="23" fillId="2" borderId="18" xfId="0" applyFont="1" applyFill="1" applyBorder="1" applyAlignment="1">
      <alignment horizontal="right" vertical="center"/>
    </xf>
    <xf numFmtId="0" fontId="23" fillId="2" borderId="3" xfId="0" applyFont="1" applyFill="1" applyBorder="1" applyAlignment="1">
      <alignment horizontal="right" vertical="center"/>
    </xf>
    <xf numFmtId="0" fontId="19" fillId="2" borderId="3" xfId="0" applyFont="1" applyFill="1" applyBorder="1" applyAlignment="1">
      <alignment horizontal="right" vertical="center"/>
    </xf>
    <xf numFmtId="0" fontId="23" fillId="2" borderId="3" xfId="0" applyFont="1" applyFill="1" applyBorder="1" applyAlignment="1">
      <alignment vertical="center" wrapText="1"/>
    </xf>
    <xf numFmtId="0" fontId="24" fillId="2" borderId="18" xfId="0" applyFont="1" applyFill="1" applyBorder="1" applyAlignment="1">
      <alignment horizontal="right" vertical="center" wrapText="1"/>
    </xf>
    <xf numFmtId="0" fontId="18" fillId="2" borderId="3" xfId="0" applyFont="1" applyFill="1" applyBorder="1" applyAlignment="1">
      <alignment vertical="center" wrapText="1"/>
    </xf>
    <xf numFmtId="0" fontId="24" fillId="2" borderId="20" xfId="0" applyFont="1" applyFill="1" applyBorder="1" applyAlignment="1">
      <alignment horizontal="right" vertical="center" wrapText="1"/>
    </xf>
    <xf numFmtId="0" fontId="24" fillId="2" borderId="21" xfId="0" applyFont="1" applyFill="1" applyBorder="1" applyAlignment="1">
      <alignment horizontal="right" vertical="center" wrapText="1"/>
    </xf>
    <xf numFmtId="0" fontId="18" fillId="2" borderId="21" xfId="0" quotePrefix="1" applyFont="1" applyFill="1" applyBorder="1" applyAlignment="1">
      <alignment horizontal="right" vertical="center"/>
    </xf>
    <xf numFmtId="0" fontId="18" fillId="2" borderId="21" xfId="0" quotePrefix="1" applyFont="1" applyFill="1" applyBorder="1" applyAlignment="1">
      <alignment horizontal="left" vertical="center"/>
    </xf>
    <xf numFmtId="4" fontId="21" fillId="2" borderId="21" xfId="0" applyNumberFormat="1" applyFont="1" applyFill="1" applyBorder="1" applyAlignment="1">
      <alignment horizontal="right"/>
    </xf>
    <xf numFmtId="4" fontId="22" fillId="0" borderId="21" xfId="0" applyNumberFormat="1" applyFont="1" applyBorder="1"/>
    <xf numFmtId="0" fontId="22" fillId="0" borderId="3" xfId="0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 vertical="top" wrapText="1"/>
    </xf>
    <xf numFmtId="0" fontId="16" fillId="0" borderId="3" xfId="0" applyFont="1" applyBorder="1" applyAlignment="1">
      <alignment horizontal="right" vertical="top" wrapText="1"/>
    </xf>
    <xf numFmtId="0" fontId="39" fillId="0" borderId="3" xfId="0" applyFont="1" applyBorder="1" applyAlignment="1">
      <alignment vertical="top" wrapText="1"/>
    </xf>
    <xf numFmtId="4" fontId="39" fillId="0" borderId="3" xfId="0" applyNumberFormat="1" applyFont="1" applyBorder="1" applyAlignment="1">
      <alignment vertical="top" wrapText="1"/>
    </xf>
    <xf numFmtId="0" fontId="17" fillId="0" borderId="3" xfId="0" applyFont="1" applyBorder="1" applyAlignment="1">
      <alignment horizontal="right" vertical="top" wrapText="1"/>
    </xf>
    <xf numFmtId="0" fontId="39" fillId="0" borderId="3" xfId="0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39" fillId="0" borderId="3" xfId="0" applyFont="1" applyBorder="1"/>
    <xf numFmtId="0" fontId="22" fillId="0" borderId="0" xfId="0" applyFont="1"/>
    <xf numFmtId="0" fontId="17" fillId="0" borderId="0" xfId="0" applyFont="1"/>
    <xf numFmtId="4" fontId="22" fillId="0" borderId="0" xfId="0" applyNumberFormat="1" applyFont="1"/>
    <xf numFmtId="0" fontId="17" fillId="0" borderId="3" xfId="0" applyFont="1" applyBorder="1" applyAlignment="1">
      <alignment vertical="top" wrapText="1"/>
    </xf>
    <xf numFmtId="0" fontId="39" fillId="0" borderId="3" xfId="0" applyFont="1" applyBorder="1" applyAlignment="1">
      <alignment wrapText="1"/>
    </xf>
    <xf numFmtId="4" fontId="22" fillId="0" borderId="3" xfId="0" applyNumberFormat="1" applyFont="1" applyBorder="1" applyAlignment="1">
      <alignment vertical="top" wrapText="1"/>
    </xf>
    <xf numFmtId="0" fontId="23" fillId="2" borderId="3" xfId="0" quotePrefix="1" applyFont="1" applyFill="1" applyBorder="1" applyAlignment="1">
      <alignment horizontal="left" vertical="center" wrapText="1"/>
    </xf>
    <xf numFmtId="0" fontId="22" fillId="3" borderId="3" xfId="0" applyFont="1" applyFill="1" applyBorder="1"/>
    <xf numFmtId="0" fontId="17" fillId="3" borderId="3" xfId="0" applyFont="1" applyFill="1" applyBorder="1"/>
    <xf numFmtId="4" fontId="22" fillId="3" borderId="3" xfId="0" applyNumberFormat="1" applyFont="1" applyFill="1" applyBorder="1"/>
    <xf numFmtId="4" fontId="0" fillId="3" borderId="3" xfId="0" applyNumberFormat="1" applyFill="1" applyBorder="1"/>
    <xf numFmtId="0" fontId="18" fillId="2" borderId="3" xfId="0" quotePrefix="1" applyFont="1" applyFill="1" applyBorder="1" applyAlignment="1">
      <alignment horizontal="left" vertical="center" wrapText="1" indent="1"/>
    </xf>
    <xf numFmtId="0" fontId="18" fillId="2" borderId="3" xfId="0" applyFont="1" applyFill="1" applyBorder="1" applyAlignment="1">
      <alignment horizontal="left" vertical="center" indent="1"/>
    </xf>
    <xf numFmtId="0" fontId="18" fillId="2" borderId="3" xfId="0" applyFont="1" applyFill="1" applyBorder="1" applyAlignment="1">
      <alignment horizontal="left" vertical="center" wrapText="1" indent="1"/>
    </xf>
    <xf numFmtId="4" fontId="22" fillId="2" borderId="3" xfId="0" applyNumberFormat="1" applyFont="1" applyFill="1" applyBorder="1"/>
    <xf numFmtId="4" fontId="39" fillId="2" borderId="3" xfId="0" applyNumberFormat="1" applyFont="1" applyFill="1" applyBorder="1"/>
    <xf numFmtId="0" fontId="23" fillId="2" borderId="3" xfId="0" applyFont="1" applyFill="1" applyBorder="1" applyAlignment="1">
      <alignment horizontal="left" vertical="center" wrapText="1" indent="1"/>
    </xf>
    <xf numFmtId="0" fontId="23" fillId="3" borderId="3" xfId="0" applyFont="1" applyFill="1" applyBorder="1" applyAlignment="1">
      <alignment horizontal="left" vertical="center" wrapText="1"/>
    </xf>
    <xf numFmtId="4" fontId="21" fillId="3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vertical="center" wrapText="1"/>
    </xf>
    <xf numFmtId="4" fontId="23" fillId="2" borderId="3" xfId="0" applyNumberFormat="1" applyFont="1" applyFill="1" applyBorder="1" applyAlignment="1">
      <alignment horizontal="right"/>
    </xf>
    <xf numFmtId="4" fontId="24" fillId="2" borderId="3" xfId="0" applyNumberFormat="1" applyFont="1" applyFill="1" applyBorder="1" applyAlignment="1">
      <alignment horizontal="right"/>
    </xf>
    <xf numFmtId="0" fontId="23" fillId="3" borderId="18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24" fillId="3" borderId="18" xfId="0" quotePrefix="1" applyFont="1" applyFill="1" applyBorder="1" applyAlignment="1">
      <alignment horizontal="left" vertical="center"/>
    </xf>
    <xf numFmtId="0" fontId="16" fillId="3" borderId="3" xfId="0" applyFont="1" applyFill="1" applyBorder="1"/>
    <xf numFmtId="0" fontId="18" fillId="3" borderId="3" xfId="0" quotePrefix="1" applyFont="1" applyFill="1" applyBorder="1" applyAlignment="1">
      <alignment horizontal="left" vertical="center"/>
    </xf>
    <xf numFmtId="0" fontId="16" fillId="3" borderId="3" xfId="0" applyFont="1" applyFill="1" applyBorder="1" applyAlignment="1">
      <alignment wrapText="1"/>
    </xf>
    <xf numFmtId="4" fontId="20" fillId="3" borderId="3" xfId="0" applyNumberFormat="1" applyFont="1" applyFill="1" applyBorder="1" applyAlignment="1">
      <alignment horizontal="right"/>
    </xf>
    <xf numFmtId="0" fontId="31" fillId="2" borderId="3" xfId="0" applyFont="1" applyFill="1" applyBorder="1"/>
    <xf numFmtId="4" fontId="30" fillId="2" borderId="3" xfId="3" applyNumberFormat="1" applyFont="1" applyFill="1" applyBorder="1" applyAlignment="1">
      <alignment horizontal="right" vertical="center" wrapText="1"/>
    </xf>
    <xf numFmtId="0" fontId="31" fillId="2" borderId="3" xfId="0" applyFont="1" applyFill="1" applyBorder="1" applyAlignment="1">
      <alignment horizontal="left"/>
    </xf>
    <xf numFmtId="0" fontId="35" fillId="0" borderId="3" xfId="3" applyFont="1" applyBorder="1" applyAlignment="1">
      <alignment horizontal="center" vertical="center"/>
    </xf>
    <xf numFmtId="4" fontId="22" fillId="3" borderId="3" xfId="0" applyNumberFormat="1" applyFont="1" applyFill="1" applyBorder="1" applyAlignment="1">
      <alignment horizontal="right"/>
    </xf>
    <xf numFmtId="4" fontId="22" fillId="2" borderId="3" xfId="0" applyNumberFormat="1" applyFont="1" applyFill="1" applyBorder="1" applyAlignment="1">
      <alignment horizontal="right"/>
    </xf>
    <xf numFmtId="4" fontId="20" fillId="3" borderId="3" xfId="0" applyNumberFormat="1" applyFont="1" applyFill="1" applyBorder="1"/>
    <xf numFmtId="4" fontId="20" fillId="2" borderId="17" xfId="0" applyNumberFormat="1" applyFont="1" applyFill="1" applyBorder="1" applyAlignment="1">
      <alignment horizontal="right"/>
    </xf>
    <xf numFmtId="4" fontId="20" fillId="3" borderId="17" xfId="0" applyNumberFormat="1" applyFont="1" applyFill="1" applyBorder="1" applyAlignment="1">
      <alignment horizontal="right"/>
    </xf>
    <xf numFmtId="0" fontId="23" fillId="2" borderId="20" xfId="0" quotePrefix="1" applyFont="1" applyFill="1" applyBorder="1" applyAlignment="1">
      <alignment horizontal="left" vertical="center"/>
    </xf>
    <xf numFmtId="0" fontId="17" fillId="0" borderId="21" xfId="0" applyFont="1" applyBorder="1"/>
    <xf numFmtId="0" fontId="17" fillId="0" borderId="21" xfId="0" applyFont="1" applyBorder="1" applyAlignment="1">
      <alignment wrapText="1"/>
    </xf>
    <xf numFmtId="4" fontId="24" fillId="2" borderId="21" xfId="0" applyNumberFormat="1" applyFont="1" applyFill="1" applyBorder="1" applyAlignment="1">
      <alignment vertical="center" wrapText="1"/>
    </xf>
    <xf numFmtId="4" fontId="20" fillId="2" borderId="21" xfId="0" applyNumberFormat="1" applyFont="1" applyFill="1" applyBorder="1"/>
    <xf numFmtId="4" fontId="20" fillId="2" borderId="22" xfId="0" applyNumberFormat="1" applyFont="1" applyFill="1" applyBorder="1" applyAlignment="1">
      <alignment horizontal="right"/>
    </xf>
    <xf numFmtId="4" fontId="24" fillId="2" borderId="3" xfId="0" applyNumberFormat="1" applyFont="1" applyFill="1" applyBorder="1"/>
    <xf numFmtId="3" fontId="26" fillId="3" borderId="7" xfId="2" applyNumberFormat="1" applyFont="1" applyFill="1" applyAlignment="1">
      <alignment horizontal="center" vertical="center"/>
    </xf>
    <xf numFmtId="3" fontId="26" fillId="3" borderId="7" xfId="2" applyNumberFormat="1" applyFont="1" applyFill="1" applyAlignment="1">
      <alignment horizontal="left" vertical="center"/>
    </xf>
    <xf numFmtId="4" fontId="26" fillId="3" borderId="7" xfId="2" applyNumberFormat="1" applyFont="1" applyFill="1" applyAlignment="1">
      <alignment horizontal="left" vertical="center"/>
    </xf>
    <xf numFmtId="49" fontId="26" fillId="5" borderId="0" xfId="3" applyNumberFormat="1" applyFont="1" applyFill="1" applyAlignment="1">
      <alignment horizontal="center" vertical="center"/>
    </xf>
    <xf numFmtId="3" fontId="26" fillId="5" borderId="0" xfId="3" applyNumberFormat="1" applyFont="1" applyFill="1" applyAlignment="1">
      <alignment horizontal="center" vertical="center"/>
    </xf>
    <xf numFmtId="4" fontId="26" fillId="5" borderId="23" xfId="2" applyNumberFormat="1" applyFont="1" applyFill="1" applyBorder="1" applyAlignment="1">
      <alignment horizontal="left" vertical="center"/>
    </xf>
    <xf numFmtId="0" fontId="33" fillId="3" borderId="7" xfId="2" applyFont="1" applyFill="1" applyAlignment="1">
      <alignment horizontal="left"/>
    </xf>
    <xf numFmtId="0" fontId="33" fillId="3" borderId="7" xfId="2" applyFont="1" applyFill="1"/>
    <xf numFmtId="4" fontId="34" fillId="3" borderId="7" xfId="2" applyNumberFormat="1" applyFont="1" applyFill="1"/>
    <xf numFmtId="0" fontId="33" fillId="3" borderId="3" xfId="2" applyFont="1" applyFill="1" applyBorder="1" applyAlignment="1">
      <alignment horizontal="left"/>
    </xf>
    <xf numFmtId="0" fontId="33" fillId="3" borderId="3" xfId="2" applyFont="1" applyFill="1" applyBorder="1"/>
    <xf numFmtId="4" fontId="34" fillId="3" borderId="3" xfId="0" applyNumberFormat="1" applyFont="1" applyFill="1" applyBorder="1"/>
    <xf numFmtId="4" fontId="34" fillId="3" borderId="0" xfId="0" applyNumberFormat="1" applyFont="1" applyFill="1"/>
    <xf numFmtId="4" fontId="7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right"/>
    </xf>
    <xf numFmtId="4" fontId="7" fillId="3" borderId="3" xfId="0" applyNumberFormat="1" applyFont="1" applyFill="1" applyBorder="1" applyAlignment="1">
      <alignment vertical="center"/>
    </xf>
    <xf numFmtId="4" fontId="7" fillId="0" borderId="3" xfId="0" applyNumberFormat="1" applyFont="1" applyBorder="1" applyAlignment="1">
      <alignment vertical="center" wrapText="1"/>
    </xf>
    <xf numFmtId="4" fontId="8" fillId="0" borderId="3" xfId="0" applyNumberFormat="1" applyFont="1" applyBorder="1" applyAlignment="1">
      <alignment horizontal="left" vertical="center" wrapText="1"/>
    </xf>
    <xf numFmtId="4" fontId="5" fillId="3" borderId="3" xfId="0" quotePrefix="1" applyNumberFormat="1" applyFont="1" applyFill="1" applyBorder="1" applyAlignment="1">
      <alignment horizontal="left" wrapText="1"/>
    </xf>
    <xf numFmtId="4" fontId="5" fillId="3" borderId="3" xfId="0" applyNumberFormat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left" vertical="center" wrapText="1"/>
    </xf>
    <xf numFmtId="4" fontId="6" fillId="3" borderId="3" xfId="0" applyNumberFormat="1" applyFont="1" applyFill="1" applyBorder="1" applyAlignment="1">
      <alignment wrapText="1"/>
    </xf>
    <xf numFmtId="4" fontId="4" fillId="3" borderId="3" xfId="0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8" fillId="3" borderId="3" xfId="0" applyNumberFormat="1" applyFont="1" applyFill="1" applyBorder="1" applyAlignment="1">
      <alignment vertical="center" wrapText="1"/>
    </xf>
    <xf numFmtId="4" fontId="5" fillId="3" borderId="3" xfId="0" applyNumberFormat="1" applyFont="1" applyFill="1" applyBorder="1" applyAlignment="1">
      <alignment horizontal="right"/>
    </xf>
    <xf numFmtId="0" fontId="40" fillId="3" borderId="3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left" vertical="center" wrapText="1"/>
    </xf>
    <xf numFmtId="4" fontId="42" fillId="2" borderId="3" xfId="0" applyNumberFormat="1" applyFont="1" applyFill="1" applyBorder="1" applyAlignment="1">
      <alignment horizontal="right"/>
    </xf>
    <xf numFmtId="4" fontId="43" fillId="0" borderId="3" xfId="0" applyNumberFormat="1" applyFont="1" applyBorder="1"/>
    <xf numFmtId="0" fontId="44" fillId="2" borderId="19" xfId="5" applyFont="1" applyFill="1" applyBorder="1" applyAlignment="1">
      <alignment horizontal="center" vertical="center" wrapText="1"/>
    </xf>
    <xf numFmtId="49" fontId="41" fillId="0" borderId="19" xfId="6" applyNumberFormat="1" applyFont="1" applyBorder="1" applyAlignment="1">
      <alignment horizontal="left" vertical="center" wrapText="1"/>
    </xf>
    <xf numFmtId="49" fontId="41" fillId="2" borderId="19" xfId="5" applyNumberFormat="1" applyFont="1" applyFill="1" applyBorder="1" applyAlignment="1">
      <alignment horizontal="left" vertical="center" wrapText="1"/>
    </xf>
    <xf numFmtId="4" fontId="42" fillId="2" borderId="3" xfId="0" applyNumberFormat="1" applyFont="1" applyFill="1" applyBorder="1" applyAlignment="1">
      <alignment horizontal="right" wrapText="1"/>
    </xf>
    <xf numFmtId="0" fontId="45" fillId="2" borderId="3" xfId="0" applyFont="1" applyFill="1" applyBorder="1" applyAlignment="1">
      <alignment horizontal="left" vertical="center" wrapText="1" indent="1"/>
    </xf>
    <xf numFmtId="0" fontId="46" fillId="2" borderId="3" xfId="0" applyFont="1" applyFill="1" applyBorder="1" applyAlignment="1">
      <alignment horizontal="left" vertical="center" wrapText="1"/>
    </xf>
    <xf numFmtId="4" fontId="40" fillId="2" borderId="3" xfId="0" applyNumberFormat="1" applyFont="1" applyFill="1" applyBorder="1" applyAlignment="1">
      <alignment horizontal="right"/>
    </xf>
    <xf numFmtId="4" fontId="47" fillId="0" borderId="3" xfId="0" applyNumberFormat="1" applyFont="1" applyBorder="1"/>
    <xf numFmtId="4" fontId="32" fillId="2" borderId="3" xfId="0" applyNumberFormat="1" applyFont="1" applyFill="1" applyBorder="1"/>
    <xf numFmtId="4" fontId="32" fillId="2" borderId="3" xfId="0" applyNumberFormat="1" applyFont="1" applyFill="1" applyBorder="1" applyAlignment="1">
      <alignment horizontal="right"/>
    </xf>
    <xf numFmtId="0" fontId="36" fillId="5" borderId="0" xfId="0" applyFont="1" applyFill="1" applyAlignment="1">
      <alignment horizontal="left" wrapText="1"/>
    </xf>
    <xf numFmtId="4" fontId="36" fillId="5" borderId="0" xfId="0" applyNumberFormat="1" applyFont="1" applyFill="1" applyAlignment="1">
      <alignment wrapText="1"/>
    </xf>
    <xf numFmtId="3" fontId="26" fillId="5" borderId="0" xfId="3" applyNumberFormat="1" applyFont="1" applyFill="1" applyAlignment="1">
      <alignment horizontal="center" wrapText="1"/>
    </xf>
    <xf numFmtId="0" fontId="23" fillId="2" borderId="18" xfId="0" quotePrefix="1" applyFont="1" applyFill="1" applyBorder="1" applyAlignment="1">
      <alignment horizontal="left" vertical="center"/>
    </xf>
    <xf numFmtId="0" fontId="23" fillId="2" borderId="24" xfId="0" quotePrefix="1" applyFont="1" applyFill="1" applyBorder="1" applyAlignment="1">
      <alignment horizontal="left" vertical="center"/>
    </xf>
    <xf numFmtId="0" fontId="17" fillId="0" borderId="8" xfId="0" applyFont="1" applyBorder="1"/>
    <xf numFmtId="0" fontId="18" fillId="2" borderId="8" xfId="0" quotePrefix="1" applyFont="1" applyFill="1" applyBorder="1" applyAlignment="1">
      <alignment horizontal="left" vertical="center"/>
    </xf>
    <xf numFmtId="0" fontId="17" fillId="0" borderId="8" xfId="0" applyFont="1" applyBorder="1" applyAlignment="1">
      <alignment wrapText="1"/>
    </xf>
    <xf numFmtId="4" fontId="24" fillId="2" borderId="8" xfId="0" applyNumberFormat="1" applyFont="1" applyFill="1" applyBorder="1" applyAlignment="1">
      <alignment vertical="center" wrapText="1"/>
    </xf>
    <xf numFmtId="4" fontId="20" fillId="2" borderId="8" xfId="0" applyNumberFormat="1" applyFont="1" applyFill="1" applyBorder="1"/>
    <xf numFmtId="4" fontId="20" fillId="2" borderId="25" xfId="0" applyNumberFormat="1" applyFont="1" applyFill="1" applyBorder="1" applyAlignment="1">
      <alignment horizontal="right"/>
    </xf>
    <xf numFmtId="0" fontId="37" fillId="0" borderId="0" xfId="5" quotePrefix="1"/>
    <xf numFmtId="0" fontId="23" fillId="3" borderId="18" xfId="0" quotePrefix="1" applyFont="1" applyFill="1" applyBorder="1" applyAlignment="1">
      <alignment horizontal="left" vertical="center"/>
    </xf>
    <xf numFmtId="4" fontId="24" fillId="3" borderId="3" xfId="0" applyNumberFormat="1" applyFont="1" applyFill="1" applyBorder="1" applyAlignment="1">
      <alignment vertical="center" wrapText="1"/>
    </xf>
    <xf numFmtId="4" fontId="20" fillId="3" borderId="21" xfId="0" applyNumberFormat="1" applyFont="1" applyFill="1" applyBorder="1"/>
    <xf numFmtId="4" fontId="20" fillId="3" borderId="22" xfId="0" applyNumberFormat="1" applyFont="1" applyFill="1" applyBorder="1" applyAlignment="1">
      <alignment horizontal="right"/>
    </xf>
    <xf numFmtId="4" fontId="47" fillId="0" borderId="3" xfId="0" applyNumberFormat="1" applyFont="1" applyBorder="1" applyAlignment="1">
      <alignment horizontal="right"/>
    </xf>
    <xf numFmtId="4" fontId="43" fillId="0" borderId="3" xfId="0" applyNumberFormat="1" applyFont="1" applyBorder="1" applyAlignment="1">
      <alignment horizontal="right"/>
    </xf>
    <xf numFmtId="0" fontId="5" fillId="3" borderId="3" xfId="0" quotePrefix="1" applyFont="1" applyFill="1" applyBorder="1" applyAlignment="1">
      <alignment horizontal="center" vertical="center" wrapText="1"/>
    </xf>
    <xf numFmtId="0" fontId="34" fillId="5" borderId="26" xfId="0" applyFont="1" applyFill="1" applyBorder="1"/>
    <xf numFmtId="0" fontId="34" fillId="5" borderId="27" xfId="0" applyFont="1" applyFill="1" applyBorder="1"/>
    <xf numFmtId="4" fontId="31" fillId="0" borderId="21" xfId="0" applyNumberFormat="1" applyFont="1" applyBorder="1"/>
    <xf numFmtId="4" fontId="32" fillId="5" borderId="28" xfId="0" applyNumberFormat="1" applyFont="1" applyFill="1" applyBorder="1"/>
    <xf numFmtId="4" fontId="31" fillId="5" borderId="29" xfId="0" applyNumberFormat="1" applyFont="1" applyFill="1" applyBorder="1"/>
    <xf numFmtId="4" fontId="33" fillId="5" borderId="0" xfId="0" applyNumberFormat="1" applyFont="1" applyFill="1" applyAlignment="1">
      <alignment horizontal="center"/>
    </xf>
    <xf numFmtId="4" fontId="48" fillId="0" borderId="3" xfId="0" applyNumberFormat="1" applyFont="1" applyBorder="1" applyAlignment="1">
      <alignment vertical="center" wrapText="1"/>
    </xf>
    <xf numFmtId="4" fontId="48" fillId="2" borderId="3" xfId="0" applyNumberFormat="1" applyFont="1" applyFill="1" applyBorder="1" applyAlignment="1">
      <alignment vertical="center" wrapText="1"/>
    </xf>
    <xf numFmtId="4" fontId="49" fillId="0" borderId="3" xfId="0" applyNumberFormat="1" applyFont="1" applyBorder="1" applyAlignment="1">
      <alignment horizontal="right"/>
    </xf>
    <xf numFmtId="4" fontId="49" fillId="2" borderId="3" xfId="0" applyNumberFormat="1" applyFont="1" applyFill="1" applyBorder="1" applyAlignment="1">
      <alignment vertical="center" wrapText="1"/>
    </xf>
    <xf numFmtId="4" fontId="39" fillId="2" borderId="3" xfId="0" applyNumberFormat="1" applyFont="1" applyFill="1" applyBorder="1" applyAlignment="1">
      <alignment horizontal="right"/>
    </xf>
    <xf numFmtId="4" fontId="22" fillId="2" borderId="3" xfId="0" applyNumberFormat="1" applyFont="1" applyFill="1" applyBorder="1" applyAlignment="1">
      <alignment vertical="center" wrapText="1"/>
    </xf>
    <xf numFmtId="0" fontId="0" fillId="2" borderId="0" xfId="0" applyFill="1"/>
    <xf numFmtId="0" fontId="39" fillId="2" borderId="3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4" fontId="17" fillId="2" borderId="3" xfId="0" applyNumberFormat="1" applyFont="1" applyFill="1" applyBorder="1"/>
    <xf numFmtId="4" fontId="17" fillId="2" borderId="0" xfId="0" applyNumberFormat="1" applyFont="1" applyFill="1"/>
    <xf numFmtId="4" fontId="17" fillId="2" borderId="3" xfId="0" applyNumberFormat="1" applyFont="1" applyFill="1" applyBorder="1" applyAlignment="1">
      <alignment vertical="center" wrapText="1"/>
    </xf>
    <xf numFmtId="0" fontId="22" fillId="2" borderId="3" xfId="0" applyFont="1" applyFill="1" applyBorder="1"/>
    <xf numFmtId="0" fontId="0" fillId="2" borderId="3" xfId="0" applyFill="1" applyBorder="1"/>
    <xf numFmtId="0" fontId="38" fillId="2" borderId="3" xfId="0" applyFont="1" applyFill="1" applyBorder="1"/>
    <xf numFmtId="0" fontId="39" fillId="3" borderId="1" xfId="0" applyFont="1" applyFill="1" applyBorder="1" applyAlignment="1">
      <alignment horizontal="center"/>
    </xf>
    <xf numFmtId="0" fontId="39" fillId="3" borderId="2" xfId="0" applyFont="1" applyFill="1" applyBorder="1" applyAlignment="1">
      <alignment horizontal="center"/>
    </xf>
    <xf numFmtId="0" fontId="39" fillId="3" borderId="4" xfId="0" applyFont="1" applyFill="1" applyBorder="1" applyAlignment="1">
      <alignment horizontal="center"/>
    </xf>
    <xf numFmtId="0" fontId="23" fillId="3" borderId="1" xfId="0" quotePrefix="1" applyFont="1" applyFill="1" applyBorder="1" applyAlignment="1">
      <alignment horizontal="center" vertical="center"/>
    </xf>
    <xf numFmtId="0" fontId="23" fillId="3" borderId="2" xfId="0" quotePrefix="1" applyFont="1" applyFill="1" applyBorder="1" applyAlignment="1">
      <alignment horizontal="center" vertical="center"/>
    </xf>
    <xf numFmtId="0" fontId="23" fillId="3" borderId="4" xfId="0" quotePrefix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8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5" fillId="3" borderId="3" xfId="0" quotePrefix="1" applyFont="1" applyFill="1" applyBorder="1" applyAlignment="1">
      <alignment horizontal="left" vertical="center" wrapText="1"/>
    </xf>
    <xf numFmtId="0" fontId="8" fillId="3" borderId="1" xfId="0" quotePrefix="1" applyFont="1" applyFill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left" wrapText="1"/>
    </xf>
    <xf numFmtId="0" fontId="5" fillId="3" borderId="2" xfId="0" quotePrefix="1" applyFont="1" applyFill="1" applyBorder="1" applyAlignment="1">
      <alignment horizontal="left" wrapText="1"/>
    </xf>
    <xf numFmtId="0" fontId="5" fillId="3" borderId="4" xfId="0" quotePrefix="1" applyFont="1" applyFill="1" applyBorder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39" fillId="2" borderId="3" xfId="0" applyFont="1" applyFill="1" applyBorder="1" applyAlignment="1">
      <alignment horizontal="center"/>
    </xf>
    <xf numFmtId="3" fontId="19" fillId="0" borderId="5" xfId="3" applyNumberFormat="1" applyFont="1" applyBorder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</cellXfs>
  <cellStyles count="7">
    <cellStyle name="Normal" xfId="0" builtinId="0"/>
    <cellStyle name="Normalno 2" xfId="5" xr:uid="{00000000-0005-0000-0000-000002000000}"/>
    <cellStyle name="Normalno 4" xfId="6" xr:uid="{00000000-0005-0000-0000-000003000000}"/>
    <cellStyle name="Note" xfId="2" builtinId="10"/>
    <cellStyle name="Obično 2" xfId="3" xr:uid="{00000000-0005-0000-0000-000004000000}"/>
    <cellStyle name="Obično 3" xfId="4" xr:uid="{00000000-0005-0000-0000-000005000000}"/>
    <cellStyle name="Obično_List4" xfId="1" xr:uid="{00000000-0005-0000-0000-000006000000}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6"/>
  <sheetViews>
    <sheetView topLeftCell="A12" zoomScaleNormal="100" workbookViewId="0">
      <selection activeCell="H25" sqref="H25"/>
    </sheetView>
  </sheetViews>
  <sheetFormatPr defaultRowHeight="15" x14ac:dyDescent="0.25"/>
  <cols>
    <col min="6" max="9" width="25.28515625" customWidth="1"/>
    <col min="10" max="11" width="15.7109375" customWidth="1"/>
    <col min="12" max="12" width="25.28515625" customWidth="1"/>
  </cols>
  <sheetData>
    <row r="1" spans="2:12" ht="42" customHeight="1" x14ac:dyDescent="0.25">
      <c r="B1" s="265" t="s">
        <v>183</v>
      </c>
      <c r="C1" s="265"/>
      <c r="D1" s="265"/>
      <c r="E1" s="265"/>
      <c r="F1" s="265"/>
      <c r="G1" s="265"/>
      <c r="H1" s="265"/>
      <c r="I1" s="265"/>
      <c r="J1" s="265"/>
      <c r="K1" s="265"/>
      <c r="L1" s="8"/>
    </row>
    <row r="2" spans="2:12" ht="18" customHeight="1" x14ac:dyDescent="0.25"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3"/>
    </row>
    <row r="3" spans="2:12" ht="15.75" customHeight="1" x14ac:dyDescent="0.25">
      <c r="B3" s="265" t="s">
        <v>9</v>
      </c>
      <c r="C3" s="265"/>
      <c r="D3" s="265"/>
      <c r="E3" s="265"/>
      <c r="F3" s="265"/>
      <c r="G3" s="265"/>
      <c r="H3" s="265"/>
      <c r="I3" s="265"/>
      <c r="J3" s="265"/>
      <c r="K3" s="265"/>
      <c r="L3" s="7"/>
    </row>
    <row r="4" spans="2:12" ht="18" x14ac:dyDescent="0.25"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4"/>
    </row>
    <row r="5" spans="2:12" ht="18" customHeight="1" x14ac:dyDescent="0.25">
      <c r="B5" s="265" t="s">
        <v>34</v>
      </c>
      <c r="C5" s="265"/>
      <c r="D5" s="265"/>
      <c r="E5" s="265"/>
      <c r="F5" s="265"/>
      <c r="G5" s="265"/>
      <c r="H5" s="265"/>
      <c r="I5" s="265"/>
      <c r="J5" s="265"/>
      <c r="K5" s="265"/>
      <c r="L5" s="6"/>
    </row>
    <row r="6" spans="2:12" ht="18" customHeight="1" x14ac:dyDescent="0.25"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6"/>
    </row>
    <row r="7" spans="2:12" ht="18" customHeight="1" x14ac:dyDescent="0.25">
      <c r="B7" s="296" t="s">
        <v>41</v>
      </c>
      <c r="C7" s="296"/>
      <c r="D7" s="296"/>
      <c r="E7" s="296"/>
      <c r="F7" s="296"/>
      <c r="G7" s="22"/>
      <c r="H7" s="23"/>
      <c r="I7" s="23"/>
      <c r="J7" s="24"/>
      <c r="K7" s="24"/>
    </row>
    <row r="8" spans="2:12" ht="25.5" x14ac:dyDescent="0.25">
      <c r="B8" s="290" t="s">
        <v>7</v>
      </c>
      <c r="C8" s="290"/>
      <c r="D8" s="290"/>
      <c r="E8" s="290"/>
      <c r="F8" s="290"/>
      <c r="G8" s="9" t="s">
        <v>180</v>
      </c>
      <c r="H8" s="9" t="s">
        <v>185</v>
      </c>
      <c r="I8" s="9" t="s">
        <v>184</v>
      </c>
      <c r="J8" s="9" t="s">
        <v>16</v>
      </c>
      <c r="K8" s="9" t="s">
        <v>32</v>
      </c>
    </row>
    <row r="9" spans="2:12" x14ac:dyDescent="0.25">
      <c r="B9" s="291">
        <v>1</v>
      </c>
      <c r="C9" s="291"/>
      <c r="D9" s="291"/>
      <c r="E9" s="291"/>
      <c r="F9" s="292"/>
      <c r="G9" s="14">
        <v>2</v>
      </c>
      <c r="H9" s="13">
        <v>3</v>
      </c>
      <c r="I9" s="13">
        <v>4</v>
      </c>
      <c r="J9" s="13" t="s">
        <v>171</v>
      </c>
      <c r="K9" s="13" t="s">
        <v>172</v>
      </c>
    </row>
    <row r="10" spans="2:12" x14ac:dyDescent="0.25">
      <c r="B10" s="286" t="s">
        <v>18</v>
      </c>
      <c r="C10" s="287"/>
      <c r="D10" s="287"/>
      <c r="E10" s="287"/>
      <c r="F10" s="288"/>
      <c r="G10" s="187">
        <v>883033.37</v>
      </c>
      <c r="H10" s="197">
        <v>934190.54</v>
      </c>
      <c r="I10" s="197">
        <v>543693.23</v>
      </c>
      <c r="J10" s="188">
        <f>I10/G10*100</f>
        <v>61.571085360001746</v>
      </c>
      <c r="K10" s="188">
        <f>I10/H10*100</f>
        <v>58.199393669732515</v>
      </c>
    </row>
    <row r="11" spans="2:12" x14ac:dyDescent="0.25">
      <c r="B11" s="289" t="s">
        <v>17</v>
      </c>
      <c r="C11" s="288"/>
      <c r="D11" s="288"/>
      <c r="E11" s="288"/>
      <c r="F11" s="288"/>
      <c r="G11" s="187">
        <v>0</v>
      </c>
      <c r="H11" s="197">
        <v>0</v>
      </c>
      <c r="I11" s="197">
        <v>0</v>
      </c>
      <c r="J11" s="188">
        <v>0</v>
      </c>
      <c r="K11" s="188">
        <v>0</v>
      </c>
    </row>
    <row r="12" spans="2:12" x14ac:dyDescent="0.25">
      <c r="B12" s="283" t="s">
        <v>0</v>
      </c>
      <c r="C12" s="284"/>
      <c r="D12" s="284"/>
      <c r="E12" s="284"/>
      <c r="F12" s="285"/>
      <c r="G12" s="189">
        <f>SUM(G10:G11)</f>
        <v>883033.37</v>
      </c>
      <c r="H12" s="189">
        <f t="shared" ref="H12:I12" si="0">SUM(H10:H11)</f>
        <v>934190.54</v>
      </c>
      <c r="I12" s="189">
        <f t="shared" si="0"/>
        <v>543693.23</v>
      </c>
      <c r="J12" s="199">
        <f t="shared" ref="J12:J16" si="1">I12/G12*100</f>
        <v>61.571085360001746</v>
      </c>
      <c r="K12" s="199">
        <f t="shared" ref="K12:K16" si="2">I12/H12*100</f>
        <v>58.199393669732515</v>
      </c>
    </row>
    <row r="13" spans="2:12" x14ac:dyDescent="0.25">
      <c r="B13" s="295" t="s">
        <v>19</v>
      </c>
      <c r="C13" s="287"/>
      <c r="D13" s="287"/>
      <c r="E13" s="287"/>
      <c r="F13" s="287"/>
      <c r="G13" s="190">
        <v>876535.43</v>
      </c>
      <c r="H13" s="197">
        <v>931284.25</v>
      </c>
      <c r="I13" s="197">
        <v>496490.1</v>
      </c>
      <c r="J13" s="188">
        <f t="shared" si="1"/>
        <v>56.642331046447261</v>
      </c>
      <c r="K13" s="188">
        <f t="shared" si="2"/>
        <v>53.312412402550557</v>
      </c>
    </row>
    <row r="14" spans="2:12" x14ac:dyDescent="0.25">
      <c r="B14" s="289" t="s">
        <v>20</v>
      </c>
      <c r="C14" s="288"/>
      <c r="D14" s="288"/>
      <c r="E14" s="288"/>
      <c r="F14" s="288"/>
      <c r="G14" s="187">
        <v>0</v>
      </c>
      <c r="H14" s="197">
        <v>2906.29</v>
      </c>
      <c r="I14" s="197">
        <v>2906.09</v>
      </c>
      <c r="J14" s="188" t="e">
        <f t="shared" si="1"/>
        <v>#DIV/0!</v>
      </c>
      <c r="K14" s="188">
        <f t="shared" si="2"/>
        <v>99.993118374284748</v>
      </c>
    </row>
    <row r="15" spans="2:12" x14ac:dyDescent="0.25">
      <c r="B15" s="5" t="s">
        <v>1</v>
      </c>
      <c r="C15" s="21"/>
      <c r="D15" s="21"/>
      <c r="E15" s="21"/>
      <c r="F15" s="21"/>
      <c r="G15" s="189">
        <f>SUM(G13:G14)</f>
        <v>876535.43</v>
      </c>
      <c r="H15" s="189">
        <f t="shared" ref="H15" si="3">SUM(H13:H14)</f>
        <v>934190.54</v>
      </c>
      <c r="I15" s="189">
        <v>545659.85</v>
      </c>
      <c r="J15" s="199">
        <f t="shared" si="1"/>
        <v>62.251887524957198</v>
      </c>
      <c r="K15" s="199">
        <f t="shared" si="2"/>
        <v>58.409909610088754</v>
      </c>
    </row>
    <row r="16" spans="2:12" x14ac:dyDescent="0.25">
      <c r="B16" s="294" t="s">
        <v>2</v>
      </c>
      <c r="C16" s="284"/>
      <c r="D16" s="284"/>
      <c r="E16" s="284"/>
      <c r="F16" s="284"/>
      <c r="G16" s="198">
        <f>G12-G15</f>
        <v>6497.9399999999441</v>
      </c>
      <c r="H16" s="198">
        <f t="shared" ref="H16:I16" si="4">H12-H15</f>
        <v>0</v>
      </c>
      <c r="I16" s="198">
        <f t="shared" si="4"/>
        <v>-1966.6199999999953</v>
      </c>
      <c r="J16" s="199">
        <f t="shared" si="1"/>
        <v>-30.265284074645383</v>
      </c>
      <c r="K16" s="199" t="e">
        <f t="shared" si="2"/>
        <v>#DIV/0!</v>
      </c>
    </row>
    <row r="17" spans="1:48" ht="18" x14ac:dyDescent="0.25">
      <c r="B17" s="297"/>
      <c r="C17" s="297"/>
      <c r="D17" s="297"/>
      <c r="E17" s="297"/>
      <c r="F17" s="297"/>
      <c r="G17" s="297"/>
      <c r="H17" s="297"/>
      <c r="I17" s="297"/>
      <c r="J17" s="297"/>
      <c r="K17" s="297"/>
      <c r="L17" s="1"/>
    </row>
    <row r="18" spans="1:48" ht="18" customHeight="1" x14ac:dyDescent="0.25">
      <c r="B18" s="301" t="s">
        <v>38</v>
      </c>
      <c r="C18" s="301"/>
      <c r="D18" s="301"/>
      <c r="E18" s="301"/>
      <c r="F18" s="301"/>
      <c r="G18" s="22"/>
      <c r="H18" s="23"/>
      <c r="I18" s="23"/>
      <c r="J18" s="24"/>
      <c r="K18" s="24"/>
      <c r="L18" s="1"/>
    </row>
    <row r="19" spans="1:48" ht="25.5" x14ac:dyDescent="0.25">
      <c r="B19" s="290" t="s">
        <v>7</v>
      </c>
      <c r="C19" s="290"/>
      <c r="D19" s="290"/>
      <c r="E19" s="290"/>
      <c r="F19" s="290"/>
      <c r="G19" s="9" t="s">
        <v>180</v>
      </c>
      <c r="H19" s="9" t="s">
        <v>185</v>
      </c>
      <c r="I19" s="9" t="s">
        <v>184</v>
      </c>
      <c r="J19" s="2" t="s">
        <v>16</v>
      </c>
      <c r="K19" s="2" t="s">
        <v>32</v>
      </c>
    </row>
    <row r="20" spans="1:48" x14ac:dyDescent="0.25">
      <c r="B20" s="302">
        <v>1</v>
      </c>
      <c r="C20" s="303"/>
      <c r="D20" s="303"/>
      <c r="E20" s="303"/>
      <c r="F20" s="303"/>
      <c r="G20" s="15">
        <v>2</v>
      </c>
      <c r="H20" s="13">
        <v>3</v>
      </c>
      <c r="I20" s="13">
        <v>4</v>
      </c>
      <c r="J20" s="13" t="s">
        <v>171</v>
      </c>
      <c r="K20" s="13" t="s">
        <v>172</v>
      </c>
    </row>
    <row r="21" spans="1:48" ht="15.75" customHeight="1" x14ac:dyDescent="0.25">
      <c r="B21" s="286" t="s">
        <v>21</v>
      </c>
      <c r="C21" s="304"/>
      <c r="D21" s="304"/>
      <c r="E21" s="304"/>
      <c r="F21" s="304"/>
      <c r="G21" s="191"/>
      <c r="H21" s="188"/>
      <c r="I21" s="188"/>
      <c r="J21" s="188"/>
      <c r="K21" s="188"/>
    </row>
    <row r="22" spans="1:48" x14ac:dyDescent="0.25">
      <c r="B22" s="286" t="s">
        <v>22</v>
      </c>
      <c r="C22" s="287"/>
      <c r="D22" s="287"/>
      <c r="E22" s="287"/>
      <c r="F22" s="287"/>
      <c r="G22" s="190"/>
      <c r="H22" s="188"/>
      <c r="I22" s="188"/>
      <c r="J22" s="188"/>
      <c r="K22" s="188"/>
    </row>
    <row r="23" spans="1:48" ht="15" customHeight="1" x14ac:dyDescent="0.25">
      <c r="B23" s="298" t="s">
        <v>33</v>
      </c>
      <c r="C23" s="299"/>
      <c r="D23" s="299"/>
      <c r="E23" s="299"/>
      <c r="F23" s="300"/>
      <c r="G23" s="192"/>
      <c r="H23" s="193"/>
      <c r="I23" s="193"/>
      <c r="J23" s="193"/>
      <c r="K23" s="193"/>
    </row>
    <row r="24" spans="1:48" s="17" customFormat="1" ht="15" customHeight="1" x14ac:dyDescent="0.25">
      <c r="A24"/>
      <c r="B24" s="286" t="s">
        <v>13</v>
      </c>
      <c r="C24" s="287"/>
      <c r="D24" s="287"/>
      <c r="E24" s="287"/>
      <c r="F24" s="287"/>
      <c r="G24" s="239">
        <v>6497.94</v>
      </c>
      <c r="H24" s="240">
        <v>3257.2</v>
      </c>
      <c r="I24" s="240">
        <v>1966.62</v>
      </c>
      <c r="J24" s="241">
        <f>I24/G24*100</f>
        <v>30.265284074645194</v>
      </c>
      <c r="K24" s="241">
        <f>I24/H24*100</f>
        <v>60.377624953948171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s="17" customFormat="1" ht="15" customHeight="1" x14ac:dyDescent="0.25">
      <c r="A25"/>
      <c r="B25" s="286" t="s">
        <v>37</v>
      </c>
      <c r="C25" s="287"/>
      <c r="D25" s="287"/>
      <c r="E25" s="287"/>
      <c r="F25" s="287"/>
      <c r="G25" s="190"/>
      <c r="H25" s="188"/>
      <c r="I25" s="188"/>
      <c r="J25" s="188"/>
      <c r="K25" s="188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s="20" customFormat="1" x14ac:dyDescent="0.25">
      <c r="A26" s="19"/>
      <c r="B26" s="298" t="s">
        <v>39</v>
      </c>
      <c r="C26" s="299"/>
      <c r="D26" s="299"/>
      <c r="E26" s="299"/>
      <c r="F26" s="300"/>
      <c r="G26" s="192"/>
      <c r="H26" s="194"/>
      <c r="I26" s="194"/>
      <c r="J26" s="194"/>
      <c r="K26" s="19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</row>
    <row r="27" spans="1:48" ht="15.75" x14ac:dyDescent="0.25">
      <c r="B27" s="293" t="s">
        <v>40</v>
      </c>
      <c r="C27" s="293"/>
      <c r="D27" s="293"/>
      <c r="E27" s="293"/>
      <c r="F27" s="293"/>
      <c r="G27" s="195"/>
      <c r="H27" s="196"/>
      <c r="I27" s="196"/>
      <c r="J27" s="196"/>
      <c r="K27" s="196"/>
    </row>
    <row r="29" spans="1:48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48" x14ac:dyDescent="0.25">
      <c r="B30" s="281" t="s">
        <v>44</v>
      </c>
      <c r="C30" s="281"/>
      <c r="D30" s="281"/>
      <c r="E30" s="281"/>
      <c r="F30" s="281"/>
      <c r="G30" s="281"/>
      <c r="H30" s="281"/>
      <c r="I30" s="281"/>
      <c r="J30" s="281"/>
      <c r="K30" s="281"/>
    </row>
    <row r="31" spans="1:48" ht="15" customHeight="1" x14ac:dyDescent="0.25">
      <c r="B31" s="281" t="s">
        <v>45</v>
      </c>
      <c r="C31" s="281"/>
      <c r="D31" s="281"/>
      <c r="E31" s="281"/>
      <c r="F31" s="281"/>
      <c r="G31" s="281"/>
      <c r="H31" s="281"/>
      <c r="I31" s="281"/>
      <c r="J31" s="281"/>
      <c r="K31" s="281"/>
    </row>
    <row r="32" spans="1:48" ht="15" customHeight="1" x14ac:dyDescent="0.25">
      <c r="B32" s="281" t="s">
        <v>47</v>
      </c>
      <c r="C32" s="281"/>
      <c r="D32" s="281"/>
      <c r="E32" s="281"/>
      <c r="F32" s="281"/>
      <c r="G32" s="281"/>
      <c r="H32" s="281"/>
      <c r="I32" s="281"/>
      <c r="J32" s="281"/>
      <c r="K32" s="281"/>
    </row>
    <row r="33" spans="2:11" ht="15" customHeight="1" x14ac:dyDescent="0.25">
      <c r="B33" s="281" t="s">
        <v>48</v>
      </c>
      <c r="C33" s="281"/>
      <c r="D33" s="281"/>
      <c r="E33" s="281"/>
      <c r="F33" s="281"/>
      <c r="G33" s="281"/>
      <c r="H33" s="281"/>
      <c r="I33" s="281"/>
      <c r="J33" s="281"/>
      <c r="K33" s="281"/>
    </row>
    <row r="34" spans="2:11" ht="36.75" customHeight="1" x14ac:dyDescent="0.25">
      <c r="B34" s="281"/>
      <c r="C34" s="281"/>
      <c r="D34" s="281"/>
      <c r="E34" s="281"/>
      <c r="F34" s="281"/>
      <c r="G34" s="281"/>
      <c r="H34" s="281"/>
      <c r="I34" s="281"/>
      <c r="J34" s="281"/>
      <c r="K34" s="281"/>
    </row>
    <row r="35" spans="2:11" ht="15" customHeight="1" x14ac:dyDescent="0.25">
      <c r="B35" s="282" t="s">
        <v>49</v>
      </c>
      <c r="C35" s="282"/>
      <c r="D35" s="282"/>
      <c r="E35" s="282"/>
      <c r="F35" s="282"/>
      <c r="G35" s="282"/>
      <c r="H35" s="282"/>
      <c r="I35" s="282"/>
      <c r="J35" s="282"/>
      <c r="K35" s="282"/>
    </row>
    <row r="36" spans="2:11" x14ac:dyDescent="0.25">
      <c r="B36" s="282"/>
      <c r="C36" s="282"/>
      <c r="D36" s="282"/>
      <c r="E36" s="282"/>
      <c r="F36" s="282"/>
      <c r="G36" s="282"/>
      <c r="H36" s="282"/>
      <c r="I36" s="282"/>
      <c r="J36" s="282"/>
      <c r="K36" s="282"/>
    </row>
  </sheetData>
  <mergeCells count="31">
    <mergeCell ref="B32:K32"/>
    <mergeCell ref="B2:K2"/>
    <mergeCell ref="B4:K4"/>
    <mergeCell ref="B6:K6"/>
    <mergeCell ref="B17:K17"/>
    <mergeCell ref="B5:K5"/>
    <mergeCell ref="B3:K3"/>
    <mergeCell ref="B26:F26"/>
    <mergeCell ref="B23:F23"/>
    <mergeCell ref="B18:F18"/>
    <mergeCell ref="B24:F24"/>
    <mergeCell ref="B25:F25"/>
    <mergeCell ref="B19:F19"/>
    <mergeCell ref="B20:F20"/>
    <mergeCell ref="B21:F21"/>
    <mergeCell ref="B1:K1"/>
    <mergeCell ref="B33:K34"/>
    <mergeCell ref="B35:K36"/>
    <mergeCell ref="B12:F12"/>
    <mergeCell ref="B22:F22"/>
    <mergeCell ref="B10:F10"/>
    <mergeCell ref="B11:F11"/>
    <mergeCell ref="B8:F8"/>
    <mergeCell ref="B9:F9"/>
    <mergeCell ref="B27:F27"/>
    <mergeCell ref="B14:F14"/>
    <mergeCell ref="B16:F16"/>
    <mergeCell ref="B13:F13"/>
    <mergeCell ref="B30:K30"/>
    <mergeCell ref="B31:K31"/>
    <mergeCell ref="B7:F7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149"/>
  <sheetViews>
    <sheetView topLeftCell="C1" zoomScale="90" zoomScaleNormal="90" workbookViewId="0">
      <selection activeCell="G22" sqref="G2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42578125" customWidth="1"/>
    <col min="5" max="5" width="8.42578125" style="94" customWidth="1"/>
    <col min="6" max="6" width="44.7109375" customWidth="1"/>
    <col min="7" max="9" width="25.28515625" customWidth="1"/>
    <col min="10" max="11" width="15.7109375" customWidth="1"/>
    <col min="13" max="13" width="11" bestFit="1" customWidth="1"/>
    <col min="15" max="15" width="12.5703125" bestFit="1" customWidth="1"/>
  </cols>
  <sheetData>
    <row r="1" spans="2:11" ht="18.75" thickBot="1" x14ac:dyDescent="0.3"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2:11" ht="15.75" customHeight="1" x14ac:dyDescent="0.25">
      <c r="B2" s="261" t="s">
        <v>9</v>
      </c>
      <c r="C2" s="262"/>
      <c r="D2" s="262"/>
      <c r="E2" s="262"/>
      <c r="F2" s="262"/>
      <c r="G2" s="262"/>
      <c r="H2" s="262"/>
      <c r="I2" s="262"/>
      <c r="J2" s="262"/>
      <c r="K2" s="263"/>
    </row>
    <row r="3" spans="2:11" ht="18.75" thickBot="1" x14ac:dyDescent="0.3">
      <c r="B3" s="276"/>
      <c r="C3" s="260"/>
      <c r="D3" s="260"/>
      <c r="E3" s="260"/>
      <c r="F3" s="260"/>
      <c r="G3" s="260"/>
      <c r="H3" s="260"/>
      <c r="I3" s="260"/>
      <c r="J3" s="260"/>
      <c r="K3" s="277"/>
    </row>
    <row r="4" spans="2:11" ht="15.75" customHeight="1" x14ac:dyDescent="0.25">
      <c r="B4" s="261" t="s">
        <v>35</v>
      </c>
      <c r="C4" s="262"/>
      <c r="D4" s="262"/>
      <c r="E4" s="262"/>
      <c r="F4" s="262"/>
      <c r="G4" s="262"/>
      <c r="H4" s="262"/>
      <c r="I4" s="262"/>
      <c r="J4" s="262"/>
      <c r="K4" s="263"/>
    </row>
    <row r="5" spans="2:11" ht="18" x14ac:dyDescent="0.25">
      <c r="B5" s="276"/>
      <c r="C5" s="260"/>
      <c r="D5" s="260"/>
      <c r="E5" s="260"/>
      <c r="F5" s="260"/>
      <c r="G5" s="260"/>
      <c r="H5" s="260"/>
      <c r="I5" s="260"/>
      <c r="J5" s="260"/>
      <c r="K5" s="277"/>
    </row>
    <row r="6" spans="2:11" ht="15.75" customHeight="1" x14ac:dyDescent="0.25">
      <c r="B6" s="264" t="s">
        <v>26</v>
      </c>
      <c r="C6" s="265"/>
      <c r="D6" s="265"/>
      <c r="E6" s="265"/>
      <c r="F6" s="265"/>
      <c r="G6" s="265"/>
      <c r="H6" s="265"/>
      <c r="I6" s="265"/>
      <c r="J6" s="265"/>
      <c r="K6" s="266"/>
    </row>
    <row r="7" spans="2:11" ht="18" x14ac:dyDescent="0.25">
      <c r="B7" s="273"/>
      <c r="C7" s="274"/>
      <c r="D7" s="274"/>
      <c r="E7" s="274"/>
      <c r="F7" s="274"/>
      <c r="G7" s="274"/>
      <c r="H7" s="274"/>
      <c r="I7" s="274"/>
      <c r="J7" s="274"/>
      <c r="K7" s="275"/>
    </row>
    <row r="8" spans="2:11" ht="45" customHeight="1" x14ac:dyDescent="0.25">
      <c r="B8" s="270" t="s">
        <v>7</v>
      </c>
      <c r="C8" s="271"/>
      <c r="D8" s="271"/>
      <c r="E8" s="271"/>
      <c r="F8" s="272"/>
      <c r="G8" s="16" t="s">
        <v>180</v>
      </c>
      <c r="H8" s="16" t="s">
        <v>185</v>
      </c>
      <c r="I8" s="16" t="s">
        <v>184</v>
      </c>
      <c r="J8" s="16" t="s">
        <v>16</v>
      </c>
      <c r="K8" s="88" t="s">
        <v>32</v>
      </c>
    </row>
    <row r="9" spans="2:11" x14ac:dyDescent="0.25">
      <c r="B9" s="267">
        <v>1</v>
      </c>
      <c r="C9" s="268"/>
      <c r="D9" s="268"/>
      <c r="E9" s="268"/>
      <c r="F9" s="269"/>
      <c r="G9" s="18">
        <v>2</v>
      </c>
      <c r="H9" s="18">
        <v>3</v>
      </c>
      <c r="I9" s="18">
        <v>4</v>
      </c>
      <c r="J9" s="18" t="s">
        <v>171</v>
      </c>
      <c r="K9" s="89" t="s">
        <v>172</v>
      </c>
    </row>
    <row r="10" spans="2:11" ht="15.75" x14ac:dyDescent="0.25">
      <c r="B10" s="90"/>
      <c r="C10" s="42"/>
      <c r="D10" s="42"/>
      <c r="E10" s="35"/>
      <c r="F10" s="42" t="s">
        <v>31</v>
      </c>
      <c r="G10" s="36"/>
      <c r="H10" s="36"/>
      <c r="I10" s="37"/>
      <c r="J10" s="37"/>
      <c r="K10" s="91"/>
    </row>
    <row r="11" spans="2:11" ht="15.75" x14ac:dyDescent="0.25">
      <c r="B11" s="90">
        <v>6</v>
      </c>
      <c r="C11" s="42"/>
      <c r="D11" s="42"/>
      <c r="E11" s="35"/>
      <c r="F11" s="42" t="s">
        <v>3</v>
      </c>
      <c r="G11" s="38">
        <f>G12+G22+G25+G29+G33</f>
        <v>494255.1</v>
      </c>
      <c r="H11" s="38">
        <f>H12+H22+H25+H29</f>
        <v>934190.53999999992</v>
      </c>
      <c r="I11" s="38">
        <f>I12+I22+I25+I29+I33</f>
        <v>543693.23</v>
      </c>
      <c r="J11" s="38">
        <f>I11/G11*100</f>
        <v>110.00255333733531</v>
      </c>
      <c r="K11" s="165">
        <f>I11/H11*100</f>
        <v>58.199393669732515</v>
      </c>
    </row>
    <row r="12" spans="2:11" ht="31.5" x14ac:dyDescent="0.25">
      <c r="B12" s="151"/>
      <c r="C12" s="152">
        <v>63</v>
      </c>
      <c r="D12" s="152"/>
      <c r="E12" s="152"/>
      <c r="F12" s="152" t="s">
        <v>11</v>
      </c>
      <c r="G12" s="147">
        <v>436042.43</v>
      </c>
      <c r="H12" s="147">
        <f>SUM(H13)</f>
        <v>841306.96</v>
      </c>
      <c r="I12" s="147">
        <f>SUM(I13,I19)</f>
        <v>466173.14</v>
      </c>
      <c r="J12" s="164">
        <f t="shared" ref="J12:J35" si="0">I12/G12*100</f>
        <v>106.91004084166764</v>
      </c>
      <c r="K12" s="166">
        <f t="shared" ref="J12:K35" si="1">I12/H12*100</f>
        <v>55.410588782006506</v>
      </c>
    </row>
    <row r="13" spans="2:11" ht="33.75" customHeight="1" x14ac:dyDescent="0.25">
      <c r="B13" s="92"/>
      <c r="C13" s="33"/>
      <c r="D13" s="33">
        <v>636</v>
      </c>
      <c r="E13" s="33"/>
      <c r="F13" s="34" t="s">
        <v>50</v>
      </c>
      <c r="G13" s="105">
        <f>G14+G17</f>
        <v>436042.43</v>
      </c>
      <c r="H13" s="105">
        <f>H14+H17</f>
        <v>841306.96</v>
      </c>
      <c r="I13" s="105">
        <f t="shared" ref="I13" si="2">I14+I17</f>
        <v>465460.18</v>
      </c>
      <c r="J13" s="38">
        <f t="shared" si="0"/>
        <v>106.74653381782136</v>
      </c>
      <c r="K13" s="165">
        <f t="shared" si="1"/>
        <v>55.325844445646808</v>
      </c>
    </row>
    <row r="14" spans="2:11" ht="31.5" customHeight="1" x14ac:dyDescent="0.25">
      <c r="B14" s="92"/>
      <c r="C14" s="33"/>
      <c r="D14" s="33"/>
      <c r="E14" s="33">
        <v>6361</v>
      </c>
      <c r="F14" s="34" t="s">
        <v>51</v>
      </c>
      <c r="G14" s="105">
        <f>SUM(G15:G16)</f>
        <v>436042.43</v>
      </c>
      <c r="H14" s="105">
        <f>SUM(H15:H16)</f>
        <v>841306.96</v>
      </c>
      <c r="I14" s="105">
        <f t="shared" ref="I14" si="3">SUM(I15:I16)</f>
        <v>465460.18</v>
      </c>
      <c r="J14" s="38">
        <f t="shared" si="0"/>
        <v>106.74653381782136</v>
      </c>
      <c r="K14" s="165">
        <f t="shared" si="1"/>
        <v>55.325844445646808</v>
      </c>
    </row>
    <row r="15" spans="2:11" ht="36.75" customHeight="1" x14ac:dyDescent="0.25">
      <c r="B15" s="92"/>
      <c r="C15" s="33"/>
      <c r="D15" s="33"/>
      <c r="E15" s="31">
        <v>63612</v>
      </c>
      <c r="F15" s="32" t="s">
        <v>52</v>
      </c>
      <c r="G15" s="39">
        <v>436042.43</v>
      </c>
      <c r="H15" s="39">
        <v>840274.48</v>
      </c>
      <c r="I15" s="40">
        <v>464488.13</v>
      </c>
      <c r="J15" s="38">
        <f t="shared" si="0"/>
        <v>106.52360826445262</v>
      </c>
      <c r="K15" s="165">
        <f t="shared" si="1"/>
        <v>55.278143161029959</v>
      </c>
    </row>
    <row r="16" spans="2:11" ht="36.75" customHeight="1" x14ac:dyDescent="0.25">
      <c r="B16" s="92"/>
      <c r="C16" s="33"/>
      <c r="D16" s="33"/>
      <c r="E16" s="31">
        <v>63613</v>
      </c>
      <c r="F16" s="32" t="s">
        <v>53</v>
      </c>
      <c r="G16" s="39">
        <v>0</v>
      </c>
      <c r="H16" s="39">
        <f>H17+H21</f>
        <v>1032.48</v>
      </c>
      <c r="I16" s="40">
        <v>972.05</v>
      </c>
      <c r="J16" s="38" t="e">
        <f t="shared" si="0"/>
        <v>#DIV/0!</v>
      </c>
      <c r="K16" s="165">
        <f t="shared" si="1"/>
        <v>94.147102123043538</v>
      </c>
    </row>
    <row r="17" spans="2:15" ht="36.75" customHeight="1" x14ac:dyDescent="0.25">
      <c r="B17" s="92"/>
      <c r="C17" s="33"/>
      <c r="D17" s="33"/>
      <c r="E17" s="33">
        <v>6362</v>
      </c>
      <c r="F17" s="34" t="s">
        <v>54</v>
      </c>
      <c r="G17" s="105">
        <v>0</v>
      </c>
      <c r="H17" s="105">
        <v>0</v>
      </c>
      <c r="I17" s="106">
        <v>0</v>
      </c>
      <c r="J17" s="165" t="e">
        <f t="shared" si="1"/>
        <v>#DIV/0!</v>
      </c>
      <c r="K17" s="165" t="e">
        <f t="shared" si="1"/>
        <v>#DIV/0!</v>
      </c>
    </row>
    <row r="18" spans="2:15" ht="36.75" customHeight="1" x14ac:dyDescent="0.25">
      <c r="B18" s="92"/>
      <c r="C18" s="33"/>
      <c r="D18" s="33">
        <v>638</v>
      </c>
      <c r="E18" s="33">
        <v>6381</v>
      </c>
      <c r="F18" s="34" t="s">
        <v>182</v>
      </c>
      <c r="G18" s="105">
        <v>0</v>
      </c>
      <c r="H18" s="105">
        <v>0</v>
      </c>
      <c r="I18" s="105">
        <v>0</v>
      </c>
      <c r="J18" s="165" t="e">
        <f t="shared" si="1"/>
        <v>#DIV/0!</v>
      </c>
      <c r="K18" s="165" t="e">
        <f t="shared" si="1"/>
        <v>#DIV/0!</v>
      </c>
    </row>
    <row r="19" spans="2:15" ht="36.75" customHeight="1" x14ac:dyDescent="0.25">
      <c r="B19" s="92"/>
      <c r="C19" s="33"/>
      <c r="D19" s="33">
        <v>639</v>
      </c>
      <c r="E19" s="33"/>
      <c r="F19" s="34" t="s">
        <v>55</v>
      </c>
      <c r="G19" s="105">
        <f>SUM(G20:G21)</f>
        <v>0</v>
      </c>
      <c r="H19" s="105">
        <v>0</v>
      </c>
      <c r="I19" s="105">
        <f t="shared" ref="I19" si="4">SUM(I20:I21)</f>
        <v>712.96</v>
      </c>
      <c r="J19" s="38" t="e">
        <f t="shared" si="0"/>
        <v>#DIV/0!</v>
      </c>
      <c r="K19" s="165" t="e">
        <f t="shared" si="1"/>
        <v>#DIV/0!</v>
      </c>
    </row>
    <row r="20" spans="2:15" ht="36.75" customHeight="1" x14ac:dyDescent="0.25">
      <c r="B20" s="92"/>
      <c r="C20" s="33"/>
      <c r="D20" s="33"/>
      <c r="E20" s="31">
        <v>6391</v>
      </c>
      <c r="F20" s="32" t="s">
        <v>56</v>
      </c>
      <c r="G20" s="39">
        <v>0</v>
      </c>
      <c r="H20" s="39">
        <v>0</v>
      </c>
      <c r="I20" s="40">
        <v>0</v>
      </c>
      <c r="J20" s="38" t="e">
        <f t="shared" si="0"/>
        <v>#DIV/0!</v>
      </c>
      <c r="K20" s="165" t="e">
        <f t="shared" si="1"/>
        <v>#DIV/0!</v>
      </c>
    </row>
    <row r="21" spans="2:15" ht="36.75" customHeight="1" x14ac:dyDescent="0.25">
      <c r="B21" s="92"/>
      <c r="C21" s="33"/>
      <c r="D21" s="33"/>
      <c r="E21" s="31">
        <v>6393</v>
      </c>
      <c r="F21" s="32" t="s">
        <v>57</v>
      </c>
      <c r="G21" s="39">
        <v>0</v>
      </c>
      <c r="H21" s="39">
        <v>1032.48</v>
      </c>
      <c r="I21" s="40">
        <v>712.96</v>
      </c>
      <c r="J21" s="38" t="e">
        <f t="shared" si="0"/>
        <v>#DIV/0!</v>
      </c>
      <c r="K21" s="165">
        <f t="shared" si="1"/>
        <v>69.053153571982023</v>
      </c>
      <c r="O21" s="63"/>
    </row>
    <row r="22" spans="2:15" ht="47.25" x14ac:dyDescent="0.25">
      <c r="B22" s="153"/>
      <c r="C22" s="154">
        <v>65</v>
      </c>
      <c r="D22" s="155"/>
      <c r="E22" s="155"/>
      <c r="F22" s="156" t="s">
        <v>58</v>
      </c>
      <c r="G22" s="147">
        <f>SUM(G23)</f>
        <v>450</v>
      </c>
      <c r="H22" s="147">
        <f t="shared" ref="H22:I23" si="5">SUM(H23)</f>
        <v>0</v>
      </c>
      <c r="I22" s="147">
        <f t="shared" si="5"/>
        <v>884.68</v>
      </c>
      <c r="J22" s="164">
        <f t="shared" si="0"/>
        <v>196.59555555555553</v>
      </c>
      <c r="K22" s="166" t="e">
        <f t="shared" si="1"/>
        <v>#DIV/0!</v>
      </c>
      <c r="O22" s="63"/>
    </row>
    <row r="23" spans="2:15" ht="36.75" customHeight="1" x14ac:dyDescent="0.25">
      <c r="B23" s="92"/>
      <c r="C23" s="29"/>
      <c r="D23" s="27">
        <v>652</v>
      </c>
      <c r="E23" s="33"/>
      <c r="F23" s="27" t="s">
        <v>59</v>
      </c>
      <c r="G23" s="147">
        <v>450</v>
      </c>
      <c r="H23" s="147">
        <f t="shared" si="5"/>
        <v>0</v>
      </c>
      <c r="I23" s="147">
        <f t="shared" si="5"/>
        <v>884.68</v>
      </c>
      <c r="J23" s="38">
        <f t="shared" si="0"/>
        <v>196.59555555555553</v>
      </c>
      <c r="K23" s="165" t="e">
        <f t="shared" si="1"/>
        <v>#DIV/0!</v>
      </c>
    </row>
    <row r="24" spans="2:15" ht="36.75" customHeight="1" x14ac:dyDescent="0.25">
      <c r="B24" s="92"/>
      <c r="C24" s="29"/>
      <c r="D24" s="33"/>
      <c r="E24" s="29">
        <v>6526</v>
      </c>
      <c r="F24" s="29" t="s">
        <v>60</v>
      </c>
      <c r="G24" s="40">
        <v>450</v>
      </c>
      <c r="H24" s="39">
        <v>0</v>
      </c>
      <c r="I24" s="40">
        <v>884.68</v>
      </c>
      <c r="J24" s="38">
        <f t="shared" si="0"/>
        <v>196.59555555555553</v>
      </c>
      <c r="K24" s="165" t="e">
        <f t="shared" si="1"/>
        <v>#DIV/0!</v>
      </c>
    </row>
    <row r="25" spans="2:15" ht="36.75" customHeight="1" x14ac:dyDescent="0.25">
      <c r="B25" s="153"/>
      <c r="C25" s="154">
        <v>66</v>
      </c>
      <c r="D25" s="155"/>
      <c r="E25" s="155"/>
      <c r="F25" s="156" t="s">
        <v>61</v>
      </c>
      <c r="G25" s="147">
        <f>SUM(G26,G28)</f>
        <v>50</v>
      </c>
      <c r="H25" s="147">
        <f t="shared" ref="H25" si="6">SUM(H26,H28)</f>
        <v>0</v>
      </c>
      <c r="I25" s="147">
        <v>0</v>
      </c>
      <c r="J25" s="164">
        <f t="shared" si="0"/>
        <v>0</v>
      </c>
      <c r="K25" s="166" t="e">
        <f t="shared" si="1"/>
        <v>#DIV/0!</v>
      </c>
    </row>
    <row r="26" spans="2:15" ht="36.75" customHeight="1" x14ac:dyDescent="0.25">
      <c r="B26" s="92"/>
      <c r="C26" s="27"/>
      <c r="D26" s="27">
        <v>661</v>
      </c>
      <c r="E26" s="31"/>
      <c r="F26" s="28" t="s">
        <v>62</v>
      </c>
      <c r="G26" s="39">
        <v>0</v>
      </c>
      <c r="H26" s="39">
        <v>0</v>
      </c>
      <c r="I26" s="40">
        <v>0</v>
      </c>
      <c r="J26" s="38" t="e">
        <f t="shared" si="0"/>
        <v>#DIV/0!</v>
      </c>
      <c r="K26" s="165" t="e">
        <f t="shared" si="1"/>
        <v>#DIV/0!</v>
      </c>
    </row>
    <row r="27" spans="2:15" ht="36.75" customHeight="1" x14ac:dyDescent="0.25">
      <c r="B27" s="92"/>
      <c r="C27" s="27"/>
      <c r="D27" s="31"/>
      <c r="E27" s="29">
        <v>6615</v>
      </c>
      <c r="F27" s="30" t="s">
        <v>63</v>
      </c>
      <c r="G27" s="39">
        <v>0</v>
      </c>
      <c r="H27" s="39">
        <v>0</v>
      </c>
      <c r="I27" s="40">
        <v>0</v>
      </c>
      <c r="J27" s="38" t="e">
        <f t="shared" si="0"/>
        <v>#DIV/0!</v>
      </c>
      <c r="K27" s="165" t="e">
        <f t="shared" si="1"/>
        <v>#DIV/0!</v>
      </c>
      <c r="O27" s="63"/>
    </row>
    <row r="28" spans="2:15" ht="31.5" x14ac:dyDescent="0.25">
      <c r="B28" s="92"/>
      <c r="C28" s="27"/>
      <c r="D28" s="27">
        <v>663</v>
      </c>
      <c r="E28" s="31"/>
      <c r="F28" s="28" t="s">
        <v>64</v>
      </c>
      <c r="G28" s="39">
        <v>50</v>
      </c>
      <c r="H28" s="39">
        <v>0</v>
      </c>
      <c r="I28" s="40">
        <v>50</v>
      </c>
      <c r="J28" s="38">
        <f t="shared" si="0"/>
        <v>100</v>
      </c>
      <c r="K28" s="165" t="e">
        <f t="shared" si="1"/>
        <v>#DIV/0!</v>
      </c>
    </row>
    <row r="29" spans="2:15" ht="39.75" customHeight="1" x14ac:dyDescent="0.25">
      <c r="B29" s="153"/>
      <c r="C29" s="154">
        <v>67</v>
      </c>
      <c r="D29" s="155"/>
      <c r="E29" s="155"/>
      <c r="F29" s="156" t="s">
        <v>65</v>
      </c>
      <c r="G29" s="147">
        <f>SUM(G30)</f>
        <v>57712.67</v>
      </c>
      <c r="H29" s="147">
        <f t="shared" ref="H29" si="7">SUM(H30)</f>
        <v>92883.58</v>
      </c>
      <c r="I29" s="147">
        <f>SUM(I30)</f>
        <v>76635.409999999989</v>
      </c>
      <c r="J29" s="164">
        <f t="shared" si="0"/>
        <v>132.78784363988009</v>
      </c>
      <c r="K29" s="166">
        <f t="shared" si="1"/>
        <v>82.506951174793215</v>
      </c>
    </row>
    <row r="30" spans="2:15" ht="47.25" x14ac:dyDescent="0.25">
      <c r="B30" s="92"/>
      <c r="C30" s="27"/>
      <c r="D30" s="27">
        <v>671</v>
      </c>
      <c r="E30" s="31"/>
      <c r="F30" s="28" t="s">
        <v>66</v>
      </c>
      <c r="G30" s="39">
        <f t="shared" ref="G30" si="8">SUM(G31:G32)</f>
        <v>57712.67</v>
      </c>
      <c r="H30" s="39">
        <f t="shared" ref="H30:I30" si="9">SUM(H31:H32)</f>
        <v>92883.58</v>
      </c>
      <c r="I30" s="39">
        <f t="shared" si="9"/>
        <v>76635.409999999989</v>
      </c>
      <c r="J30" s="38">
        <f t="shared" si="0"/>
        <v>132.78784363988009</v>
      </c>
      <c r="K30" s="165">
        <f t="shared" si="1"/>
        <v>82.506951174793215</v>
      </c>
    </row>
    <row r="31" spans="2:15" ht="47.25" x14ac:dyDescent="0.25">
      <c r="B31" s="92"/>
      <c r="C31" s="29"/>
      <c r="D31" s="31"/>
      <c r="E31" s="29">
        <v>6711</v>
      </c>
      <c r="F31" s="30" t="s">
        <v>67</v>
      </c>
      <c r="G31" s="40">
        <v>56482.67</v>
      </c>
      <c r="H31" s="39">
        <v>92883.58</v>
      </c>
      <c r="I31" s="40">
        <v>73729.119999999995</v>
      </c>
      <c r="J31" s="38">
        <f t="shared" si="0"/>
        <v>130.53405584403143</v>
      </c>
      <c r="K31" s="165">
        <f t="shared" si="1"/>
        <v>79.377991244523514</v>
      </c>
    </row>
    <row r="32" spans="2:15" ht="47.25" x14ac:dyDescent="0.25">
      <c r="B32" s="167"/>
      <c r="C32" s="168"/>
      <c r="D32" s="116"/>
      <c r="E32" s="168">
        <v>6712</v>
      </c>
      <c r="F32" s="169" t="s">
        <v>68</v>
      </c>
      <c r="G32" s="170">
        <v>1230</v>
      </c>
      <c r="H32" s="170">
        <v>0</v>
      </c>
      <c r="I32" s="170">
        <v>2906.29</v>
      </c>
      <c r="J32" s="171">
        <f t="shared" si="0"/>
        <v>236.2837398373984</v>
      </c>
      <c r="K32" s="172" t="e">
        <f t="shared" si="1"/>
        <v>#DIV/0!</v>
      </c>
    </row>
    <row r="33" spans="2:11" ht="15.75" x14ac:dyDescent="0.25">
      <c r="B33" s="226"/>
      <c r="C33" s="154">
        <v>68</v>
      </c>
      <c r="D33" s="155"/>
      <c r="E33" s="137"/>
      <c r="F33" s="156" t="s">
        <v>177</v>
      </c>
      <c r="G33" s="227"/>
      <c r="H33" s="227">
        <v>0</v>
      </c>
      <c r="I33" s="227">
        <v>0</v>
      </c>
      <c r="J33" s="228" t="e">
        <f t="shared" si="0"/>
        <v>#DIV/0!</v>
      </c>
      <c r="K33" s="229" t="e">
        <f t="shared" si="1"/>
        <v>#DIV/0!</v>
      </c>
    </row>
    <row r="34" spans="2:11" ht="16.5" thickBot="1" x14ac:dyDescent="0.3">
      <c r="B34" s="217"/>
      <c r="C34" s="29"/>
      <c r="D34" s="33">
        <v>683</v>
      </c>
      <c r="E34" s="27"/>
      <c r="F34" s="28" t="s">
        <v>178</v>
      </c>
      <c r="G34" s="222">
        <v>0</v>
      </c>
      <c r="H34" s="43">
        <v>0</v>
      </c>
      <c r="I34" s="43">
        <v>0</v>
      </c>
      <c r="J34" s="171" t="e">
        <f t="shared" si="0"/>
        <v>#DIV/0!</v>
      </c>
      <c r="K34" s="172" t="e">
        <f t="shared" si="1"/>
        <v>#DIV/0!</v>
      </c>
    </row>
    <row r="35" spans="2:11" ht="16.5" thickBot="1" x14ac:dyDescent="0.3">
      <c r="B35" s="218"/>
      <c r="C35" s="219"/>
      <c r="D35" s="220"/>
      <c r="E35" s="219">
        <v>6831</v>
      </c>
      <c r="F35" s="221" t="s">
        <v>178</v>
      </c>
      <c r="G35" s="222">
        <v>0</v>
      </c>
      <c r="H35" s="222">
        <v>0</v>
      </c>
      <c r="I35" s="222">
        <v>0</v>
      </c>
      <c r="J35" s="223" t="e">
        <f t="shared" si="0"/>
        <v>#DIV/0!</v>
      </c>
      <c r="K35" s="224" t="e">
        <f t="shared" si="1"/>
        <v>#DIV/0!</v>
      </c>
    </row>
    <row r="36" spans="2:11" x14ac:dyDescent="0.25">
      <c r="B36" s="225"/>
      <c r="C36" s="87"/>
      <c r="D36" s="225"/>
      <c r="E36" s="87"/>
      <c r="F36" s="87"/>
      <c r="G36" s="87"/>
      <c r="H36" s="87"/>
      <c r="I36" s="87"/>
      <c r="J36" s="87"/>
      <c r="K36" s="87"/>
    </row>
    <row r="37" spans="2:11" x14ac:dyDescent="0.25">
      <c r="B37" s="225"/>
      <c r="C37" s="87"/>
      <c r="D37" s="225"/>
      <c r="E37" s="87"/>
      <c r="F37" s="87"/>
      <c r="G37" s="87"/>
      <c r="H37" s="87"/>
      <c r="I37" s="87"/>
      <c r="J37" s="87"/>
      <c r="K37" s="87"/>
    </row>
    <row r="38" spans="2:11" ht="15.75" x14ac:dyDescent="0.25">
      <c r="B38" s="257" t="s">
        <v>173</v>
      </c>
      <c r="C38" s="258"/>
      <c r="D38" s="258"/>
      <c r="E38" s="258"/>
      <c r="F38" s="258"/>
      <c r="G38" s="258"/>
      <c r="H38" s="258"/>
      <c r="I38" s="258"/>
      <c r="J38" s="258"/>
      <c r="K38" s="259"/>
    </row>
    <row r="39" spans="2:11" ht="15.75" x14ac:dyDescent="0.25">
      <c r="B39" s="41"/>
      <c r="C39" s="27">
        <v>92</v>
      </c>
      <c r="D39" s="33"/>
      <c r="E39" s="29"/>
      <c r="F39" s="30"/>
      <c r="G39" s="242">
        <v>6497.94</v>
      </c>
      <c r="H39" s="243">
        <v>3257.2</v>
      </c>
      <c r="I39" s="106">
        <v>1966.82</v>
      </c>
      <c r="J39" s="144">
        <f>I39/G39*100</f>
        <v>30.268361973179193</v>
      </c>
      <c r="K39" s="243">
        <f>I39/H39*100</f>
        <v>60.383765197101802</v>
      </c>
    </row>
    <row r="40" spans="2:11" ht="15.75" x14ac:dyDescent="0.25">
      <c r="B40" s="41"/>
      <c r="C40" s="27"/>
      <c r="D40" s="33">
        <v>922</v>
      </c>
      <c r="E40" s="29"/>
      <c r="F40" s="30"/>
      <c r="G40" s="242">
        <v>6497.94</v>
      </c>
      <c r="H40" s="243">
        <v>3257.2</v>
      </c>
      <c r="I40" s="106">
        <v>1966.82</v>
      </c>
      <c r="J40" s="144">
        <f t="shared" ref="J40:J41" si="10">I40/G40*100</f>
        <v>30.268361973179193</v>
      </c>
      <c r="K40" s="243">
        <f t="shared" ref="K40:K41" si="11">I40/H40*100</f>
        <v>60.383765197101802</v>
      </c>
    </row>
    <row r="41" spans="2:11" ht="15.75" x14ac:dyDescent="0.25">
      <c r="B41" s="41"/>
      <c r="C41" s="29"/>
      <c r="D41" s="31"/>
      <c r="E41" s="29">
        <v>9221</v>
      </c>
      <c r="F41" s="30"/>
      <c r="G41" s="242">
        <v>6497.94</v>
      </c>
      <c r="H41" s="163">
        <v>3257.2</v>
      </c>
      <c r="I41" s="40">
        <v>1966.82</v>
      </c>
      <c r="J41" s="143">
        <f t="shared" si="10"/>
        <v>30.268361973179193</v>
      </c>
      <c r="K41" s="163">
        <f t="shared" si="11"/>
        <v>60.383765197101802</v>
      </c>
    </row>
    <row r="42" spans="2:11" ht="15.75" x14ac:dyDescent="0.25">
      <c r="B42" s="41"/>
      <c r="C42" s="29"/>
      <c r="D42" s="31"/>
      <c r="E42" s="29"/>
      <c r="F42" s="30"/>
      <c r="G42" s="244"/>
      <c r="H42" s="244"/>
      <c r="I42" s="244"/>
      <c r="J42" s="144"/>
      <c r="K42" s="243"/>
    </row>
    <row r="43" spans="2:11" ht="18" x14ac:dyDescent="0.25">
      <c r="B43" s="278"/>
      <c r="C43" s="279"/>
      <c r="D43" s="279"/>
      <c r="E43" s="279"/>
      <c r="F43" s="279"/>
      <c r="G43" s="279"/>
      <c r="H43" s="279"/>
      <c r="I43" s="279"/>
      <c r="J43" s="279"/>
      <c r="K43" s="280"/>
    </row>
    <row r="44" spans="2:11" ht="36.75" customHeight="1" x14ac:dyDescent="0.25">
      <c r="B44" s="270" t="s">
        <v>7</v>
      </c>
      <c r="C44" s="271"/>
      <c r="D44" s="271"/>
      <c r="E44" s="271"/>
      <c r="F44" s="272"/>
      <c r="G44" s="16" t="s">
        <v>46</v>
      </c>
      <c r="H44" s="16" t="s">
        <v>42</v>
      </c>
      <c r="I44" s="16" t="s">
        <v>43</v>
      </c>
      <c r="J44" s="16" t="s">
        <v>16</v>
      </c>
      <c r="K44" s="88" t="s">
        <v>32</v>
      </c>
    </row>
    <row r="45" spans="2:11" x14ac:dyDescent="0.25">
      <c r="B45" s="267">
        <v>1</v>
      </c>
      <c r="C45" s="268"/>
      <c r="D45" s="268"/>
      <c r="E45" s="268"/>
      <c r="F45" s="269"/>
      <c r="G45" s="18">
        <v>2</v>
      </c>
      <c r="H45" s="18">
        <v>3</v>
      </c>
      <c r="I45" s="18">
        <v>4</v>
      </c>
      <c r="J45" s="18" t="s">
        <v>171</v>
      </c>
      <c r="K45" s="89" t="s">
        <v>172</v>
      </c>
    </row>
    <row r="46" spans="2:11" ht="15.75" x14ac:dyDescent="0.25">
      <c r="B46" s="95"/>
      <c r="C46" s="96"/>
      <c r="D46" s="96"/>
      <c r="E46" s="97"/>
      <c r="F46" s="42" t="s">
        <v>30</v>
      </c>
      <c r="G46" s="105">
        <f>G47+G89</f>
        <v>549791.7699999999</v>
      </c>
      <c r="H46" s="105">
        <f>H47+H89</f>
        <v>934190.54</v>
      </c>
      <c r="I46" s="105">
        <f>I47+I89</f>
        <v>545659.85</v>
      </c>
      <c r="J46" s="105">
        <f>I46/G46*100</f>
        <v>99.248457284109591</v>
      </c>
      <c r="K46" s="105">
        <f>I46/H46*100</f>
        <v>58.409909610088754</v>
      </c>
    </row>
    <row r="47" spans="2:11" ht="15.75" x14ac:dyDescent="0.25">
      <c r="B47" s="95">
        <v>3</v>
      </c>
      <c r="C47" s="96"/>
      <c r="D47" s="96"/>
      <c r="E47" s="97"/>
      <c r="F47" s="42" t="s">
        <v>4</v>
      </c>
      <c r="G47" s="105">
        <f>G48+G54+G78+G81+G85</f>
        <v>548561.7699999999</v>
      </c>
      <c r="H47" s="105">
        <f>H48+H54+H78+H81+H85</f>
        <v>924284.45000000007</v>
      </c>
      <c r="I47" s="105">
        <f>I48+I54+I78+I81+I85</f>
        <v>535856.24</v>
      </c>
      <c r="J47" s="105">
        <f t="shared" ref="J47:J87" si="12">I47/G47*100</f>
        <v>97.683846980441245</v>
      </c>
      <c r="K47" s="105">
        <f t="shared" ref="K47:K87" si="13">I47/H47*100</f>
        <v>57.975252099069706</v>
      </c>
    </row>
    <row r="48" spans="2:11" ht="15.75" x14ac:dyDescent="0.25">
      <c r="B48" s="95"/>
      <c r="C48" s="96">
        <v>31</v>
      </c>
      <c r="D48" s="98"/>
      <c r="E48" s="99"/>
      <c r="F48" s="42" t="s">
        <v>5</v>
      </c>
      <c r="G48" s="105">
        <f>G49+G51+G52</f>
        <v>457398.93999999994</v>
      </c>
      <c r="H48" s="105">
        <f>H49+H51+H52</f>
        <v>792696</v>
      </c>
      <c r="I48" s="105">
        <f>I49+I51+I52</f>
        <v>432526.33999999997</v>
      </c>
      <c r="J48" s="105">
        <f t="shared" si="12"/>
        <v>94.562164923250592</v>
      </c>
      <c r="K48" s="105">
        <f t="shared" si="13"/>
        <v>54.563961468204702</v>
      </c>
    </row>
    <row r="49" spans="2:13" ht="15.75" x14ac:dyDescent="0.25">
      <c r="B49" s="100"/>
      <c r="C49" s="101"/>
      <c r="D49" s="102">
        <v>311</v>
      </c>
      <c r="E49" s="103"/>
      <c r="F49" s="41" t="s">
        <v>23</v>
      </c>
      <c r="G49" s="105">
        <f>SUM(G50:G50)</f>
        <v>331012.53999999998</v>
      </c>
      <c r="H49" s="105">
        <f>SUM(H50)</f>
        <v>662400</v>
      </c>
      <c r="I49" s="105">
        <f>SUM(I50:I50)</f>
        <v>360885.23</v>
      </c>
      <c r="J49" s="105">
        <f t="shared" si="12"/>
        <v>109.0246399728542</v>
      </c>
      <c r="K49" s="105">
        <f t="shared" si="13"/>
        <v>54.481465881642507</v>
      </c>
    </row>
    <row r="50" spans="2:13" ht="15.75" x14ac:dyDescent="0.25">
      <c r="B50" s="100"/>
      <c r="C50" s="101"/>
      <c r="D50" s="101"/>
      <c r="E50" s="103">
        <v>3111</v>
      </c>
      <c r="F50" s="31" t="s">
        <v>24</v>
      </c>
      <c r="G50" s="143">
        <v>331012.53999999998</v>
      </c>
      <c r="H50" s="39">
        <v>662400</v>
      </c>
      <c r="I50" s="143">
        <v>360885.23</v>
      </c>
      <c r="J50" s="105">
        <f>I50/G50*100</f>
        <v>109.0246399728542</v>
      </c>
      <c r="K50" s="105">
        <f>I50/H50*100</f>
        <v>54.481465881642507</v>
      </c>
    </row>
    <row r="51" spans="2:13" ht="15.75" x14ac:dyDescent="0.25">
      <c r="B51" s="100"/>
      <c r="C51" s="101"/>
      <c r="D51" s="102">
        <v>312</v>
      </c>
      <c r="E51" s="104"/>
      <c r="F51" s="41" t="s">
        <v>103</v>
      </c>
      <c r="G51" s="106">
        <v>24894.48</v>
      </c>
      <c r="H51" s="105">
        <v>21000</v>
      </c>
      <c r="I51" s="106">
        <v>13272.93</v>
      </c>
      <c r="J51" s="105">
        <f t="shared" si="12"/>
        <v>53.316759377982592</v>
      </c>
      <c r="K51" s="105">
        <f t="shared" si="13"/>
        <v>63.204428571428572</v>
      </c>
    </row>
    <row r="52" spans="2:13" ht="15.75" x14ac:dyDescent="0.25">
      <c r="B52" s="100"/>
      <c r="C52" s="101"/>
      <c r="D52" s="102">
        <v>313</v>
      </c>
      <c r="E52" s="104"/>
      <c r="F52" s="41" t="s">
        <v>104</v>
      </c>
      <c r="G52" s="105">
        <v>101491.92</v>
      </c>
      <c r="H52" s="105">
        <f>SUM(H53)</f>
        <v>109296</v>
      </c>
      <c r="I52" s="105">
        <f>SUM(I53:I53)</f>
        <v>58368.18</v>
      </c>
      <c r="J52" s="105">
        <f t="shared" si="12"/>
        <v>57.510174208941955</v>
      </c>
      <c r="K52" s="105">
        <f t="shared" si="13"/>
        <v>53.403765920070271</v>
      </c>
      <c r="M52" s="63"/>
    </row>
    <row r="53" spans="2:13" ht="15.75" x14ac:dyDescent="0.25">
      <c r="B53" s="100"/>
      <c r="C53" s="101"/>
      <c r="D53" s="103"/>
      <c r="E53" s="103">
        <v>3132</v>
      </c>
      <c r="F53" s="31" t="s">
        <v>127</v>
      </c>
      <c r="G53" s="40">
        <v>54610.48</v>
      </c>
      <c r="H53" s="39">
        <v>109296</v>
      </c>
      <c r="I53" s="40">
        <v>58368.18</v>
      </c>
      <c r="J53" s="105">
        <f>I53/G53*100</f>
        <v>106.88091370008101</v>
      </c>
      <c r="K53" s="105">
        <f>I53/H53*100</f>
        <v>53.403765920070271</v>
      </c>
    </row>
    <row r="54" spans="2:13" ht="15.75" x14ac:dyDescent="0.25">
      <c r="B54" s="100"/>
      <c r="C54" s="102">
        <v>32</v>
      </c>
      <c r="D54" s="101"/>
      <c r="E54" s="103"/>
      <c r="F54" s="135" t="s">
        <v>10</v>
      </c>
      <c r="G54" s="105">
        <f>G55+G59+G64+G73</f>
        <v>88039.280000000013</v>
      </c>
      <c r="H54" s="105">
        <f>SUM(H55,H59,H64,H73)</f>
        <v>122514.41</v>
      </c>
      <c r="I54" s="105">
        <f>I55+I59+I64+I73</f>
        <v>97950.159999999989</v>
      </c>
      <c r="J54" s="105">
        <f t="shared" si="12"/>
        <v>111.2573387696946</v>
      </c>
      <c r="K54" s="105">
        <f t="shared" si="13"/>
        <v>79.949909565740057</v>
      </c>
    </row>
    <row r="55" spans="2:13" ht="15.75" x14ac:dyDescent="0.25">
      <c r="B55" s="100"/>
      <c r="C55" s="102"/>
      <c r="D55" s="102">
        <v>321</v>
      </c>
      <c r="E55" s="102"/>
      <c r="F55" s="41" t="s">
        <v>147</v>
      </c>
      <c r="G55" s="105">
        <f>SUM(G56:G58)</f>
        <v>16487.260000000002</v>
      </c>
      <c r="H55" s="105">
        <f>SUM(H56:H58)</f>
        <v>29992.7</v>
      </c>
      <c r="I55" s="105">
        <f>SUM(I56:I58)</f>
        <v>20549.13</v>
      </c>
      <c r="J55" s="105">
        <f t="shared" si="12"/>
        <v>124.63641623896268</v>
      </c>
      <c r="K55" s="105">
        <f t="shared" si="13"/>
        <v>68.513771684443213</v>
      </c>
    </row>
    <row r="56" spans="2:13" ht="15.75" x14ac:dyDescent="0.25">
      <c r="B56" s="100"/>
      <c r="C56" s="102"/>
      <c r="D56" s="102"/>
      <c r="E56" s="103">
        <v>3211</v>
      </c>
      <c r="F56" s="31" t="s">
        <v>25</v>
      </c>
      <c r="G56" s="143">
        <f>619.15+300</f>
        <v>919.15</v>
      </c>
      <c r="H56" s="39">
        <v>1992.7</v>
      </c>
      <c r="I56" s="143">
        <v>4907.78</v>
      </c>
      <c r="J56" s="105">
        <f>I56/G56*100</f>
        <v>533.94766904204971</v>
      </c>
      <c r="K56" s="105">
        <f>I56/H56*100</f>
        <v>246.28795102122746</v>
      </c>
    </row>
    <row r="57" spans="2:13" ht="30.75" customHeight="1" x14ac:dyDescent="0.25">
      <c r="B57" s="100"/>
      <c r="C57" s="101"/>
      <c r="D57" s="103"/>
      <c r="E57" s="103" t="s">
        <v>144</v>
      </c>
      <c r="F57" s="32" t="s">
        <v>148</v>
      </c>
      <c r="G57" s="40">
        <v>15568.11</v>
      </c>
      <c r="H57" s="39">
        <v>28000</v>
      </c>
      <c r="I57" s="40">
        <v>15641.35</v>
      </c>
      <c r="J57" s="105">
        <f>I57/G57*100</f>
        <v>100.47044888557441</v>
      </c>
      <c r="K57" s="105">
        <f>I57/H57*100</f>
        <v>55.861964285714279</v>
      </c>
    </row>
    <row r="58" spans="2:13" ht="24" customHeight="1" x14ac:dyDescent="0.25">
      <c r="B58" s="100"/>
      <c r="C58" s="101"/>
      <c r="D58" s="103"/>
      <c r="E58" s="103">
        <v>3213</v>
      </c>
      <c r="F58" s="32" t="s">
        <v>75</v>
      </c>
      <c r="G58" s="40">
        <v>0</v>
      </c>
      <c r="H58" s="39">
        <v>0</v>
      </c>
      <c r="I58" s="40">
        <v>0</v>
      </c>
      <c r="J58" s="105" t="e">
        <f>I58/G58*100</f>
        <v>#DIV/0!</v>
      </c>
      <c r="K58" s="105" t="e">
        <f>I58/H58*100</f>
        <v>#DIV/0!</v>
      </c>
    </row>
    <row r="59" spans="2:13" ht="15.75" x14ac:dyDescent="0.25">
      <c r="B59" s="107"/>
      <c r="C59" s="108"/>
      <c r="D59" s="108">
        <v>322</v>
      </c>
      <c r="E59" s="109"/>
      <c r="F59" s="110" t="s">
        <v>149</v>
      </c>
      <c r="G59" s="105">
        <f>SUM(G60:G63)</f>
        <v>22258.720000000001</v>
      </c>
      <c r="H59" s="105">
        <f>SUM(H60:H63)</f>
        <v>29524.75</v>
      </c>
      <c r="I59" s="105">
        <f>SUM(I60:I63)</f>
        <v>25185.31</v>
      </c>
      <c r="J59" s="105">
        <f t="shared" si="12"/>
        <v>113.14806062522914</v>
      </c>
      <c r="K59" s="105">
        <f t="shared" si="13"/>
        <v>85.302364964987007</v>
      </c>
    </row>
    <row r="60" spans="2:13" ht="15.75" x14ac:dyDescent="0.25">
      <c r="B60" s="111"/>
      <c r="C60" s="98"/>
      <c r="D60" s="98"/>
      <c r="E60" s="99" t="s">
        <v>145</v>
      </c>
      <c r="F60" s="112" t="s">
        <v>129</v>
      </c>
      <c r="G60" s="40">
        <f>3136.48+1153.22+3965</f>
        <v>8254.7000000000007</v>
      </c>
      <c r="H60" s="39">
        <v>5900</v>
      </c>
      <c r="I60" s="40">
        <v>6589.48</v>
      </c>
      <c r="J60" s="105">
        <f>I60/G60*100</f>
        <v>79.827007644129992</v>
      </c>
      <c r="K60" s="105">
        <f>I60/H60*100</f>
        <v>111.68610169491524</v>
      </c>
    </row>
    <row r="61" spans="2:13" ht="15.75" x14ac:dyDescent="0.25">
      <c r="B61" s="111"/>
      <c r="C61" s="98"/>
      <c r="D61" s="101"/>
      <c r="E61" s="103" t="s">
        <v>146</v>
      </c>
      <c r="F61" s="31" t="s">
        <v>77</v>
      </c>
      <c r="G61" s="40">
        <v>8255.76</v>
      </c>
      <c r="H61" s="39">
        <v>13475.96</v>
      </c>
      <c r="I61" s="40">
        <v>10035.26</v>
      </c>
      <c r="J61" s="105">
        <f>I61/G61*100</f>
        <v>121.55464790643138</v>
      </c>
      <c r="K61" s="105">
        <f>I61/H61*100</f>
        <v>74.467867224301656</v>
      </c>
    </row>
    <row r="62" spans="2:13" ht="15.75" x14ac:dyDescent="0.25">
      <c r="B62" s="113"/>
      <c r="C62" s="114"/>
      <c r="D62" s="114"/>
      <c r="E62" s="115">
        <v>3223</v>
      </c>
      <c r="F62" s="116" t="s">
        <v>150</v>
      </c>
      <c r="G62" s="118">
        <v>5292.06</v>
      </c>
      <c r="H62" s="117">
        <v>6900</v>
      </c>
      <c r="I62" s="118">
        <v>6640.83</v>
      </c>
      <c r="J62" s="105">
        <f>I62/G62*100</f>
        <v>125.48667248670648</v>
      </c>
      <c r="K62" s="105">
        <f>I62/H62*100</f>
        <v>96.243913043478258</v>
      </c>
    </row>
    <row r="63" spans="2:13" ht="15.75" x14ac:dyDescent="0.25">
      <c r="B63" s="119"/>
      <c r="C63" s="119"/>
      <c r="D63" s="119"/>
      <c r="E63" s="120">
        <v>3224</v>
      </c>
      <c r="F63" s="29" t="s">
        <v>79</v>
      </c>
      <c r="G63" s="40">
        <v>456.2</v>
      </c>
      <c r="H63" s="40">
        <v>3248.79</v>
      </c>
      <c r="I63" s="40">
        <v>1919.74</v>
      </c>
      <c r="J63" s="105">
        <f>I63/G63*100</f>
        <v>420.81104778605879</v>
      </c>
      <c r="K63" s="105">
        <f>I63/H63*100</f>
        <v>59.090923082132122</v>
      </c>
    </row>
    <row r="64" spans="2:13" ht="15.75" x14ac:dyDescent="0.25">
      <c r="B64" s="121"/>
      <c r="C64" s="121"/>
      <c r="D64" s="121">
        <v>323</v>
      </c>
      <c r="E64" s="122"/>
      <c r="F64" s="123" t="s">
        <v>151</v>
      </c>
      <c r="G64" s="124">
        <f>SUM(G65:G72)</f>
        <v>48960.84</v>
      </c>
      <c r="H64" s="124">
        <f>SUM(H65:H72)</f>
        <v>62796.960000000006</v>
      </c>
      <c r="I64" s="124">
        <f>SUM(I65:I72)</f>
        <v>52109.24</v>
      </c>
      <c r="J64" s="105">
        <f t="shared" si="12"/>
        <v>106.43044522928938</v>
      </c>
      <c r="K64" s="105">
        <f t="shared" si="13"/>
        <v>82.980513706395968</v>
      </c>
    </row>
    <row r="65" spans="2:11" ht="15.75" x14ac:dyDescent="0.25">
      <c r="B65" s="121"/>
      <c r="C65" s="121"/>
      <c r="D65" s="121"/>
      <c r="E65" s="125">
        <v>3231</v>
      </c>
      <c r="F65" s="132" t="s">
        <v>80</v>
      </c>
      <c r="G65" s="134">
        <v>999.89</v>
      </c>
      <c r="H65" s="134">
        <v>2200</v>
      </c>
      <c r="I65" s="134">
        <v>1097.6400000000001</v>
      </c>
      <c r="J65" s="105">
        <f t="shared" ref="J65:J72" si="14">I65/G65*100</f>
        <v>109.77607536829052</v>
      </c>
      <c r="K65" s="105">
        <f t="shared" ref="K65:K72" si="15">I65/H65*100</f>
        <v>49.892727272727278</v>
      </c>
    </row>
    <row r="66" spans="2:11" ht="15.75" x14ac:dyDescent="0.25">
      <c r="B66" s="119"/>
      <c r="C66" s="119"/>
      <c r="D66" s="119"/>
      <c r="E66" s="120">
        <v>3232</v>
      </c>
      <c r="F66" s="29" t="s">
        <v>152</v>
      </c>
      <c r="G66" s="40">
        <f>918.75+3662.45</f>
        <v>4581.2</v>
      </c>
      <c r="H66" s="40">
        <v>1800</v>
      </c>
      <c r="I66" s="40">
        <v>1524</v>
      </c>
      <c r="J66" s="105">
        <f t="shared" si="14"/>
        <v>33.266393084781285</v>
      </c>
      <c r="K66" s="105">
        <f t="shared" si="15"/>
        <v>84.666666666666671</v>
      </c>
    </row>
    <row r="67" spans="2:11" ht="15.75" x14ac:dyDescent="0.25">
      <c r="B67" s="119"/>
      <c r="C67" s="119"/>
      <c r="D67" s="119"/>
      <c r="E67" s="120">
        <v>3233</v>
      </c>
      <c r="F67" s="29" t="s">
        <v>82</v>
      </c>
      <c r="G67" s="40">
        <v>76.239999999999995</v>
      </c>
      <c r="H67" s="40">
        <v>76.239999999999995</v>
      </c>
      <c r="I67" s="40">
        <v>71.37</v>
      </c>
      <c r="J67" s="105">
        <f t="shared" si="14"/>
        <v>93.612277019937054</v>
      </c>
      <c r="K67" s="105">
        <f t="shared" si="15"/>
        <v>93.612277019937054</v>
      </c>
    </row>
    <row r="68" spans="2:11" ht="15.75" x14ac:dyDescent="0.25">
      <c r="B68" s="119"/>
      <c r="C68" s="119"/>
      <c r="D68" s="119"/>
      <c r="E68" s="120">
        <v>3234</v>
      </c>
      <c r="F68" s="29" t="s">
        <v>83</v>
      </c>
      <c r="G68" s="40">
        <v>53.56</v>
      </c>
      <c r="H68" s="40">
        <v>263.05</v>
      </c>
      <c r="I68" s="40">
        <v>87.82</v>
      </c>
      <c r="J68" s="105">
        <f t="shared" si="14"/>
        <v>163.96564600448093</v>
      </c>
      <c r="K68" s="105">
        <f t="shared" si="15"/>
        <v>33.385287968066905</v>
      </c>
    </row>
    <row r="69" spans="2:11" ht="15.75" x14ac:dyDescent="0.25">
      <c r="B69" s="119"/>
      <c r="C69" s="119"/>
      <c r="D69" s="119"/>
      <c r="E69" s="120">
        <v>3235</v>
      </c>
      <c r="F69" s="29" t="s">
        <v>115</v>
      </c>
      <c r="G69" s="40">
        <v>39905.269999999997</v>
      </c>
      <c r="H69" s="40">
        <v>51252.69</v>
      </c>
      <c r="I69" s="40">
        <v>42969.74</v>
      </c>
      <c r="J69" s="105">
        <f t="shared" si="14"/>
        <v>107.67936164822341</v>
      </c>
      <c r="K69" s="105">
        <f t="shared" si="15"/>
        <v>83.838994597161616</v>
      </c>
    </row>
    <row r="70" spans="2:11" ht="15.75" x14ac:dyDescent="0.25">
      <c r="B70" s="119"/>
      <c r="C70" s="119"/>
      <c r="D70" s="119"/>
      <c r="E70" s="120">
        <v>3236</v>
      </c>
      <c r="F70" s="29" t="s">
        <v>86</v>
      </c>
      <c r="G70" s="40">
        <v>0</v>
      </c>
      <c r="H70" s="40">
        <v>0</v>
      </c>
      <c r="I70" s="40">
        <v>0</v>
      </c>
      <c r="J70" s="105" t="e">
        <f t="shared" si="14"/>
        <v>#DIV/0!</v>
      </c>
      <c r="K70" s="105" t="e">
        <f t="shared" si="15"/>
        <v>#DIV/0!</v>
      </c>
    </row>
    <row r="71" spans="2:11" ht="15.75" x14ac:dyDescent="0.25">
      <c r="B71" s="119"/>
      <c r="C71" s="119"/>
      <c r="D71" s="119"/>
      <c r="E71" s="120">
        <v>3237</v>
      </c>
      <c r="F71" s="29" t="s">
        <v>153</v>
      </c>
      <c r="G71" s="40">
        <f>662.08+365.01</f>
        <v>1027.0900000000001</v>
      </c>
      <c r="H71" s="40">
        <v>4804.9799999999996</v>
      </c>
      <c r="I71" s="40">
        <v>4213.18</v>
      </c>
      <c r="J71" s="105">
        <f t="shared" si="14"/>
        <v>410.20553213447693</v>
      </c>
      <c r="K71" s="105">
        <f t="shared" si="15"/>
        <v>87.683611586312551</v>
      </c>
    </row>
    <row r="72" spans="2:11" ht="15.75" x14ac:dyDescent="0.25">
      <c r="B72" s="119"/>
      <c r="C72" s="119"/>
      <c r="D72" s="119"/>
      <c r="E72" s="120">
        <v>3238</v>
      </c>
      <c r="F72" s="29" t="s">
        <v>88</v>
      </c>
      <c r="G72" s="40">
        <v>2317.59</v>
      </c>
      <c r="H72" s="40">
        <v>2400</v>
      </c>
      <c r="I72" s="40">
        <v>2145.4899999999998</v>
      </c>
      <c r="J72" s="105">
        <f t="shared" si="14"/>
        <v>92.57418266388791</v>
      </c>
      <c r="K72" s="105">
        <f t="shared" si="15"/>
        <v>89.395416666666662</v>
      </c>
    </row>
    <row r="73" spans="2:11" ht="15.75" x14ac:dyDescent="0.25">
      <c r="B73" s="119"/>
      <c r="C73" s="119"/>
      <c r="D73" s="126">
        <v>329</v>
      </c>
      <c r="E73" s="127"/>
      <c r="F73" s="128" t="s">
        <v>91</v>
      </c>
      <c r="G73" s="106">
        <f>SUM(G74:G77)</f>
        <v>332.46</v>
      </c>
      <c r="H73" s="106">
        <f>SUM(H74:H77)</f>
        <v>200</v>
      </c>
      <c r="I73" s="106">
        <f>SUM(I74:I77)</f>
        <v>106.48</v>
      </c>
      <c r="J73" s="105">
        <f t="shared" si="12"/>
        <v>32.027913132406908</v>
      </c>
      <c r="K73" s="105">
        <f t="shared" si="13"/>
        <v>53.239999999999995</v>
      </c>
    </row>
    <row r="74" spans="2:11" ht="15.75" x14ac:dyDescent="0.25">
      <c r="B74" s="119"/>
      <c r="C74" s="119"/>
      <c r="D74" s="119"/>
      <c r="E74" s="120">
        <v>3292</v>
      </c>
      <c r="F74" s="29" t="s">
        <v>89</v>
      </c>
      <c r="G74" s="40">
        <v>35.51</v>
      </c>
      <c r="H74" s="40">
        <v>100</v>
      </c>
      <c r="I74" s="40">
        <v>11.48</v>
      </c>
      <c r="J74" s="105">
        <f t="shared" si="12"/>
        <v>32.328921430582938</v>
      </c>
      <c r="K74" s="105">
        <f t="shared" si="13"/>
        <v>11.48</v>
      </c>
    </row>
    <row r="75" spans="2:11" ht="15.75" x14ac:dyDescent="0.25">
      <c r="B75" s="119"/>
      <c r="C75" s="119"/>
      <c r="D75" s="119"/>
      <c r="E75" s="120">
        <v>3294</v>
      </c>
      <c r="F75" s="93" t="s">
        <v>154</v>
      </c>
      <c r="G75" s="40">
        <v>70</v>
      </c>
      <c r="H75" s="40">
        <v>100</v>
      </c>
      <c r="I75" s="40">
        <v>95</v>
      </c>
      <c r="J75" s="105">
        <f t="shared" si="12"/>
        <v>135.71428571428572</v>
      </c>
      <c r="K75" s="105">
        <f t="shared" si="13"/>
        <v>95</v>
      </c>
    </row>
    <row r="76" spans="2:11" ht="15.75" x14ac:dyDescent="0.25">
      <c r="B76" s="119"/>
      <c r="C76" s="119"/>
      <c r="D76" s="119"/>
      <c r="E76" s="120">
        <v>3296</v>
      </c>
      <c r="F76" s="93" t="s">
        <v>113</v>
      </c>
      <c r="G76" s="40">
        <v>226.95</v>
      </c>
      <c r="H76" s="40">
        <v>0</v>
      </c>
      <c r="I76" s="40">
        <v>0</v>
      </c>
      <c r="J76" s="105">
        <f t="shared" si="12"/>
        <v>0</v>
      </c>
      <c r="K76" s="105" t="e">
        <f t="shared" si="13"/>
        <v>#DIV/0!</v>
      </c>
    </row>
    <row r="77" spans="2:11" ht="15.75" x14ac:dyDescent="0.25">
      <c r="B77" s="93"/>
      <c r="C77" s="93"/>
      <c r="D77" s="93"/>
      <c r="E77" s="29">
        <v>3299</v>
      </c>
      <c r="F77" s="93" t="s">
        <v>91</v>
      </c>
      <c r="G77" s="40">
        <v>0</v>
      </c>
      <c r="H77" s="40">
        <v>0</v>
      </c>
      <c r="I77" s="40">
        <v>0</v>
      </c>
      <c r="J77" s="105" t="e">
        <f t="shared" si="12"/>
        <v>#DIV/0!</v>
      </c>
      <c r="K77" s="105" t="e">
        <f t="shared" si="13"/>
        <v>#DIV/0!</v>
      </c>
    </row>
    <row r="78" spans="2:11" ht="15.75" x14ac:dyDescent="0.25">
      <c r="B78" s="93"/>
      <c r="C78" s="128">
        <v>34</v>
      </c>
      <c r="D78" s="128"/>
      <c r="E78" s="27"/>
      <c r="F78" s="128" t="s">
        <v>155</v>
      </c>
      <c r="G78" s="106">
        <f>G79</f>
        <v>0</v>
      </c>
      <c r="H78" s="106">
        <v>0</v>
      </c>
      <c r="I78" s="106">
        <f>I79</f>
        <v>0</v>
      </c>
      <c r="J78" s="105" t="e">
        <f t="shared" si="12"/>
        <v>#DIV/0!</v>
      </c>
      <c r="K78" s="105" t="e">
        <f t="shared" si="13"/>
        <v>#DIV/0!</v>
      </c>
    </row>
    <row r="79" spans="2:11" ht="15.75" x14ac:dyDescent="0.25">
      <c r="B79" s="93"/>
      <c r="C79" s="128"/>
      <c r="D79" s="128">
        <v>343</v>
      </c>
      <c r="E79" s="27"/>
      <c r="F79" s="128" t="s">
        <v>156</v>
      </c>
      <c r="G79" s="106">
        <f>G80</f>
        <v>0</v>
      </c>
      <c r="H79" s="106">
        <v>0</v>
      </c>
      <c r="I79" s="106">
        <f>I80</f>
        <v>0</v>
      </c>
      <c r="J79" s="105" t="e">
        <f t="shared" si="12"/>
        <v>#DIV/0!</v>
      </c>
      <c r="K79" s="105" t="e">
        <f t="shared" si="13"/>
        <v>#DIV/0!</v>
      </c>
    </row>
    <row r="80" spans="2:11" ht="15.75" x14ac:dyDescent="0.25">
      <c r="B80" s="93"/>
      <c r="C80" s="93"/>
      <c r="D80" s="93"/>
      <c r="E80" s="29">
        <v>3433</v>
      </c>
      <c r="F80" s="93" t="s">
        <v>157</v>
      </c>
      <c r="G80" s="40">
        <v>0</v>
      </c>
      <c r="H80" s="40">
        <v>0</v>
      </c>
      <c r="I80" s="40">
        <v>0</v>
      </c>
      <c r="J80" s="105" t="e">
        <f t="shared" si="12"/>
        <v>#DIV/0!</v>
      </c>
      <c r="K80" s="105" t="e">
        <f t="shared" si="13"/>
        <v>#DIV/0!</v>
      </c>
    </row>
    <row r="81" spans="2:11" ht="42" customHeight="1" x14ac:dyDescent="0.25">
      <c r="B81" s="93"/>
      <c r="C81" s="128">
        <v>37</v>
      </c>
      <c r="D81" s="128"/>
      <c r="E81" s="27"/>
      <c r="F81" s="133" t="s">
        <v>158</v>
      </c>
      <c r="G81" s="106">
        <f>G82</f>
        <v>2985.6</v>
      </c>
      <c r="H81" s="106">
        <f t="shared" ref="H81:I81" si="16">H82</f>
        <v>8939.0400000000009</v>
      </c>
      <c r="I81" s="106">
        <f t="shared" si="16"/>
        <v>5279.12</v>
      </c>
      <c r="J81" s="105">
        <f t="shared" si="12"/>
        <v>176.81939978563773</v>
      </c>
      <c r="K81" s="105">
        <f t="shared" si="13"/>
        <v>59.056900964756828</v>
      </c>
    </row>
    <row r="82" spans="2:11" ht="33" customHeight="1" x14ac:dyDescent="0.25">
      <c r="B82" s="93"/>
      <c r="C82" s="128"/>
      <c r="D82" s="128">
        <v>372</v>
      </c>
      <c r="E82" s="27"/>
      <c r="F82" s="133" t="s">
        <v>159</v>
      </c>
      <c r="G82" s="106">
        <f>SUM(G83:G84)</f>
        <v>2985.6</v>
      </c>
      <c r="H82" s="106">
        <f t="shared" ref="H82:I82" si="17">SUM(H83:H84)</f>
        <v>8939.0400000000009</v>
      </c>
      <c r="I82" s="106">
        <f t="shared" si="17"/>
        <v>5279.12</v>
      </c>
      <c r="J82" s="105">
        <f t="shared" si="12"/>
        <v>176.81939978563773</v>
      </c>
      <c r="K82" s="105">
        <f t="shared" si="13"/>
        <v>59.056900964756828</v>
      </c>
    </row>
    <row r="83" spans="2:11" ht="15.75" x14ac:dyDescent="0.25">
      <c r="B83" s="93"/>
      <c r="C83" s="93"/>
      <c r="D83" s="93"/>
      <c r="E83" s="29">
        <v>3721</v>
      </c>
      <c r="F83" s="29" t="s">
        <v>160</v>
      </c>
      <c r="G83" s="40">
        <v>0</v>
      </c>
      <c r="H83" s="40">
        <v>0</v>
      </c>
      <c r="I83" s="40">
        <v>0</v>
      </c>
      <c r="J83" s="105" t="e">
        <f t="shared" si="12"/>
        <v>#DIV/0!</v>
      </c>
      <c r="K83" s="105" t="e">
        <f t="shared" si="13"/>
        <v>#DIV/0!</v>
      </c>
    </row>
    <row r="84" spans="2:11" ht="15.75" x14ac:dyDescent="0.25">
      <c r="B84" s="93"/>
      <c r="C84" s="93"/>
      <c r="D84" s="93"/>
      <c r="E84" s="29">
        <v>3722</v>
      </c>
      <c r="F84" s="29" t="s">
        <v>161</v>
      </c>
      <c r="G84" s="40">
        <v>2985.6</v>
      </c>
      <c r="H84" s="40">
        <v>8939.0400000000009</v>
      </c>
      <c r="I84" s="40">
        <v>5279.12</v>
      </c>
      <c r="J84" s="105">
        <f t="shared" si="12"/>
        <v>176.81939978563773</v>
      </c>
      <c r="K84" s="105">
        <f t="shared" si="13"/>
        <v>59.056900964756828</v>
      </c>
    </row>
    <row r="85" spans="2:11" ht="15.75" x14ac:dyDescent="0.25">
      <c r="B85" s="93"/>
      <c r="C85" s="128">
        <v>38</v>
      </c>
      <c r="D85" s="128"/>
      <c r="E85" s="27"/>
      <c r="F85" s="128" t="s">
        <v>143</v>
      </c>
      <c r="G85" s="106">
        <f t="shared" ref="G85:I86" si="18">G86</f>
        <v>137.94999999999999</v>
      </c>
      <c r="H85" s="106">
        <f t="shared" si="18"/>
        <v>135</v>
      </c>
      <c r="I85" s="106">
        <f t="shared" si="18"/>
        <v>100.62</v>
      </c>
      <c r="J85" s="105">
        <f t="shared" si="12"/>
        <v>72.939470822761876</v>
      </c>
      <c r="K85" s="105">
        <f t="shared" si="13"/>
        <v>74.533333333333346</v>
      </c>
    </row>
    <row r="86" spans="2:11" ht="15.75" x14ac:dyDescent="0.25">
      <c r="B86" s="93"/>
      <c r="C86" s="128"/>
      <c r="D86" s="128">
        <v>381</v>
      </c>
      <c r="E86" s="27"/>
      <c r="F86" s="128" t="s">
        <v>162</v>
      </c>
      <c r="G86" s="106">
        <f t="shared" si="18"/>
        <v>137.94999999999999</v>
      </c>
      <c r="H86" s="106">
        <f t="shared" si="18"/>
        <v>135</v>
      </c>
      <c r="I86" s="106">
        <f t="shared" si="18"/>
        <v>100.62</v>
      </c>
      <c r="J86" s="105">
        <f t="shared" si="12"/>
        <v>72.939470822761876</v>
      </c>
      <c r="K86" s="105">
        <f t="shared" si="13"/>
        <v>74.533333333333346</v>
      </c>
    </row>
    <row r="87" spans="2:11" ht="15.75" x14ac:dyDescent="0.25">
      <c r="B87" s="93"/>
      <c r="C87" s="93"/>
      <c r="D87" s="93"/>
      <c r="E87" s="29">
        <v>3812</v>
      </c>
      <c r="F87" s="93" t="s">
        <v>163</v>
      </c>
      <c r="G87" s="40">
        <v>137.94999999999999</v>
      </c>
      <c r="H87" s="40">
        <v>135</v>
      </c>
      <c r="I87" s="40">
        <v>100.62</v>
      </c>
      <c r="J87" s="105">
        <f t="shared" si="12"/>
        <v>72.939470822761876</v>
      </c>
      <c r="K87" s="105">
        <f t="shared" si="13"/>
        <v>74.533333333333346</v>
      </c>
    </row>
    <row r="88" spans="2:11" ht="15.75" x14ac:dyDescent="0.25">
      <c r="B88" s="136"/>
      <c r="C88" s="136"/>
      <c r="D88" s="136"/>
      <c r="E88" s="137"/>
      <c r="F88" s="136"/>
      <c r="G88" s="138"/>
      <c r="H88" s="138"/>
      <c r="I88" s="138"/>
      <c r="J88" s="138"/>
      <c r="K88" s="139"/>
    </row>
    <row r="89" spans="2:11" ht="15.75" x14ac:dyDescent="0.25">
      <c r="B89" s="128">
        <v>4</v>
      </c>
      <c r="C89" s="128"/>
      <c r="D89" s="128"/>
      <c r="E89" s="27"/>
      <c r="F89" s="128" t="s">
        <v>6</v>
      </c>
      <c r="G89" s="106">
        <f>G90+G97</f>
        <v>1230</v>
      </c>
      <c r="H89" s="106">
        <f>H90+H97</f>
        <v>9906.09</v>
      </c>
      <c r="I89" s="106">
        <f>I90+I97</f>
        <v>9803.61</v>
      </c>
      <c r="J89" s="106">
        <f>I89/G89*100</f>
        <v>797.04146341463411</v>
      </c>
      <c r="K89" s="106">
        <f>I89/H89*100</f>
        <v>98.965484868399145</v>
      </c>
    </row>
    <row r="90" spans="2:11" ht="30" customHeight="1" x14ac:dyDescent="0.25">
      <c r="B90" s="93"/>
      <c r="C90" s="128">
        <v>42</v>
      </c>
      <c r="D90" s="128"/>
      <c r="E90" s="27"/>
      <c r="F90" s="133" t="s">
        <v>164</v>
      </c>
      <c r="G90" s="106">
        <f>G91+G93+G95</f>
        <v>1230</v>
      </c>
      <c r="H90" s="106">
        <f>H91+H93+H95</f>
        <v>9906.09</v>
      </c>
      <c r="I90" s="106">
        <f>I91+I93+I95</f>
        <v>9803.61</v>
      </c>
      <c r="J90" s="106">
        <f t="shared" ref="J90:J98" si="19">I90/G90*100</f>
        <v>797.04146341463411</v>
      </c>
      <c r="K90" s="106">
        <f t="shared" ref="K90:K98" si="20">I90/H90*100</f>
        <v>98.965484868399145</v>
      </c>
    </row>
    <row r="91" spans="2:11" ht="15.75" x14ac:dyDescent="0.25">
      <c r="B91" s="93"/>
      <c r="C91" s="128"/>
      <c r="D91" s="128">
        <v>422</v>
      </c>
      <c r="E91" s="27"/>
      <c r="F91" s="128" t="s">
        <v>165</v>
      </c>
      <c r="G91" s="106">
        <f>SUM(G92:G92)</f>
        <v>1230</v>
      </c>
      <c r="H91" s="106">
        <f>SUM(H92)</f>
        <v>2906.09</v>
      </c>
      <c r="I91" s="106">
        <f>SUM(I92:I92)</f>
        <v>2906.09</v>
      </c>
      <c r="J91" s="106">
        <f t="shared" si="19"/>
        <v>236.26747967479679</v>
      </c>
      <c r="K91" s="106">
        <f t="shared" si="20"/>
        <v>100</v>
      </c>
    </row>
    <row r="92" spans="2:11" ht="15.75" x14ac:dyDescent="0.25">
      <c r="B92" s="93"/>
      <c r="C92" s="93"/>
      <c r="D92" s="93"/>
      <c r="E92" s="29">
        <v>4221</v>
      </c>
      <c r="F92" s="93" t="s">
        <v>99</v>
      </c>
      <c r="G92" s="40">
        <v>1230</v>
      </c>
      <c r="H92" s="40">
        <v>2906.09</v>
      </c>
      <c r="I92" s="40">
        <v>2906.09</v>
      </c>
      <c r="J92" s="106">
        <f t="shared" si="19"/>
        <v>236.26747967479679</v>
      </c>
      <c r="K92" s="106">
        <f t="shared" si="20"/>
        <v>100</v>
      </c>
    </row>
    <row r="93" spans="2:11" ht="32.25" customHeight="1" x14ac:dyDescent="0.25">
      <c r="B93" s="93"/>
      <c r="C93" s="93"/>
      <c r="D93" s="128">
        <v>424</v>
      </c>
      <c r="E93" s="27"/>
      <c r="F93" s="133" t="s">
        <v>166</v>
      </c>
      <c r="G93" s="106">
        <f>G94</f>
        <v>0</v>
      </c>
      <c r="H93" s="106">
        <f t="shared" ref="H93:I93" si="21">H94</f>
        <v>7000</v>
      </c>
      <c r="I93" s="106">
        <f t="shared" si="21"/>
        <v>6897.52</v>
      </c>
      <c r="J93" s="106" t="e">
        <f t="shared" si="19"/>
        <v>#DIV/0!</v>
      </c>
      <c r="K93" s="106">
        <f t="shared" si="20"/>
        <v>98.536000000000001</v>
      </c>
    </row>
    <row r="94" spans="2:11" ht="15.75" x14ac:dyDescent="0.25">
      <c r="B94" s="93"/>
      <c r="C94" s="93"/>
      <c r="D94" s="93"/>
      <c r="E94" s="29">
        <v>4241</v>
      </c>
      <c r="F94" s="93" t="s">
        <v>112</v>
      </c>
      <c r="G94" s="40">
        <v>0</v>
      </c>
      <c r="H94" s="40">
        <v>7000</v>
      </c>
      <c r="I94" s="143">
        <v>6897.52</v>
      </c>
      <c r="J94" s="106" t="e">
        <f t="shared" si="19"/>
        <v>#DIV/0!</v>
      </c>
      <c r="K94" s="106">
        <f t="shared" si="20"/>
        <v>98.536000000000001</v>
      </c>
    </row>
    <row r="95" spans="2:11" ht="15.75" x14ac:dyDescent="0.25">
      <c r="B95" s="93"/>
      <c r="C95" s="93"/>
      <c r="D95" s="128">
        <v>426</v>
      </c>
      <c r="E95" s="27"/>
      <c r="F95" s="128" t="s">
        <v>167</v>
      </c>
      <c r="G95" s="106">
        <f>SUM(G96)</f>
        <v>0</v>
      </c>
      <c r="H95" s="106">
        <v>0</v>
      </c>
      <c r="I95" s="106">
        <v>0</v>
      </c>
      <c r="J95" s="106" t="e">
        <f t="shared" si="19"/>
        <v>#DIV/0!</v>
      </c>
      <c r="K95" s="106" t="e">
        <f t="shared" si="20"/>
        <v>#DIV/0!</v>
      </c>
    </row>
    <row r="96" spans="2:11" ht="15.75" x14ac:dyDescent="0.25">
      <c r="B96" s="93"/>
      <c r="C96" s="93"/>
      <c r="D96" s="93"/>
      <c r="E96" s="29">
        <v>4264</v>
      </c>
      <c r="F96" s="93" t="s">
        <v>168</v>
      </c>
      <c r="G96" s="40">
        <v>0</v>
      </c>
      <c r="H96" s="40">
        <v>0</v>
      </c>
      <c r="I96" s="40">
        <v>0</v>
      </c>
      <c r="J96" s="106" t="e">
        <f t="shared" si="19"/>
        <v>#DIV/0!</v>
      </c>
      <c r="K96" s="106" t="e">
        <f t="shared" si="20"/>
        <v>#DIV/0!</v>
      </c>
    </row>
    <row r="97" spans="2:11" ht="34.5" customHeight="1" x14ac:dyDescent="0.25">
      <c r="B97" s="93"/>
      <c r="C97" s="128">
        <v>45</v>
      </c>
      <c r="D97" s="128"/>
      <c r="E97" s="27"/>
      <c r="F97" s="133" t="s">
        <v>169</v>
      </c>
      <c r="G97" s="106">
        <f>G98</f>
        <v>0</v>
      </c>
      <c r="H97" s="106">
        <v>0</v>
      </c>
      <c r="I97" s="106">
        <f>I98</f>
        <v>0</v>
      </c>
      <c r="J97" s="106" t="e">
        <f t="shared" si="19"/>
        <v>#DIV/0!</v>
      </c>
      <c r="K97" s="106" t="e">
        <f t="shared" si="20"/>
        <v>#DIV/0!</v>
      </c>
    </row>
    <row r="98" spans="2:11" ht="15.75" x14ac:dyDescent="0.25">
      <c r="B98" s="93"/>
      <c r="C98" s="128"/>
      <c r="D98" s="128">
        <v>451</v>
      </c>
      <c r="E98" s="27"/>
      <c r="F98" s="128" t="s">
        <v>94</v>
      </c>
      <c r="G98" s="106">
        <v>0</v>
      </c>
      <c r="H98" s="106">
        <v>0</v>
      </c>
      <c r="I98" s="106">
        <v>0</v>
      </c>
      <c r="J98" s="106" t="e">
        <f t="shared" si="19"/>
        <v>#DIV/0!</v>
      </c>
      <c r="K98" s="106" t="e">
        <f t="shared" si="20"/>
        <v>#DIV/0!</v>
      </c>
    </row>
    <row r="99" spans="2:11" ht="15.75" x14ac:dyDescent="0.25">
      <c r="B99" s="254" t="s">
        <v>175</v>
      </c>
      <c r="C99" s="255"/>
      <c r="D99" s="255"/>
      <c r="E99" s="255"/>
      <c r="F99" s="255"/>
      <c r="G99" s="255"/>
      <c r="H99" s="255"/>
      <c r="I99" s="255"/>
      <c r="J99" s="255"/>
      <c r="K99" s="256"/>
    </row>
    <row r="100" spans="2:11" ht="15.75" x14ac:dyDescent="0.25">
      <c r="B100" s="93"/>
      <c r="C100" s="128">
        <v>92</v>
      </c>
      <c r="D100" s="128"/>
      <c r="E100" s="29"/>
      <c r="F100" s="93"/>
      <c r="G100" s="106">
        <v>0</v>
      </c>
      <c r="H100" s="106">
        <v>0</v>
      </c>
      <c r="I100" s="106">
        <v>0</v>
      </c>
      <c r="J100" s="40"/>
      <c r="K100" s="37"/>
    </row>
    <row r="101" spans="2:11" ht="15.75" x14ac:dyDescent="0.25">
      <c r="B101" s="93"/>
      <c r="C101" s="128"/>
      <c r="D101" s="128">
        <v>922</v>
      </c>
      <c r="E101" s="29"/>
      <c r="F101" s="93"/>
      <c r="G101" s="106">
        <v>0</v>
      </c>
      <c r="H101" s="106">
        <v>0</v>
      </c>
      <c r="I101" s="106">
        <v>0</v>
      </c>
      <c r="J101" s="40"/>
      <c r="K101" s="37"/>
    </row>
    <row r="102" spans="2:11" ht="15.75" x14ac:dyDescent="0.25">
      <c r="B102" s="93"/>
      <c r="C102" s="93"/>
      <c r="D102" s="93"/>
      <c r="E102" s="29">
        <v>9222</v>
      </c>
      <c r="F102" s="93"/>
      <c r="G102" s="40">
        <v>0</v>
      </c>
      <c r="H102" s="40">
        <v>0</v>
      </c>
      <c r="I102" s="40">
        <v>0</v>
      </c>
      <c r="J102" s="40"/>
      <c r="K102" s="37"/>
    </row>
    <row r="103" spans="2:11" ht="15.75" x14ac:dyDescent="0.25">
      <c r="B103" s="93"/>
      <c r="C103" s="93"/>
      <c r="D103" s="93"/>
      <c r="E103" s="29"/>
      <c r="F103" s="93"/>
      <c r="G103" s="40"/>
      <c r="H103" s="40"/>
      <c r="I103" s="40"/>
      <c r="J103" s="40"/>
      <c r="K103" s="37"/>
    </row>
    <row r="104" spans="2:11" ht="15.75" x14ac:dyDescent="0.25">
      <c r="B104" s="129"/>
      <c r="C104" s="129"/>
      <c r="D104" s="129"/>
      <c r="E104" s="130"/>
      <c r="F104" s="129"/>
      <c r="G104" s="131"/>
      <c r="H104" s="131"/>
      <c r="I104" s="131"/>
      <c r="J104" s="131"/>
      <c r="K104" s="63"/>
    </row>
    <row r="105" spans="2:11" ht="15.75" x14ac:dyDescent="0.25">
      <c r="B105" s="129"/>
      <c r="C105" s="129"/>
      <c r="D105" s="129"/>
      <c r="E105" s="130"/>
      <c r="F105" s="129"/>
      <c r="G105" s="131"/>
      <c r="H105" s="131"/>
      <c r="I105" s="131"/>
      <c r="J105" s="131"/>
      <c r="K105" s="63"/>
    </row>
    <row r="106" spans="2:11" ht="15.75" x14ac:dyDescent="0.25">
      <c r="B106" s="129"/>
      <c r="C106" s="129"/>
      <c r="D106" s="129"/>
      <c r="E106" s="130"/>
      <c r="F106" s="129"/>
      <c r="G106" s="131"/>
      <c r="H106" s="131"/>
      <c r="I106" s="131"/>
      <c r="J106" s="131"/>
      <c r="K106" s="63"/>
    </row>
    <row r="107" spans="2:11" ht="15.75" x14ac:dyDescent="0.25">
      <c r="B107" s="129"/>
      <c r="C107" s="129"/>
      <c r="D107" s="129"/>
      <c r="E107" s="130"/>
      <c r="F107" s="129"/>
      <c r="G107" s="131"/>
      <c r="H107" s="131"/>
      <c r="I107" s="131"/>
      <c r="J107" s="131"/>
      <c r="K107" s="63"/>
    </row>
    <row r="108" spans="2:11" ht="15.75" x14ac:dyDescent="0.25">
      <c r="B108" s="129"/>
      <c r="C108" s="129"/>
      <c r="D108" s="129"/>
      <c r="E108" s="130"/>
      <c r="F108" s="129"/>
      <c r="G108" s="131"/>
      <c r="H108" s="131"/>
      <c r="I108" s="131"/>
      <c r="J108" s="131"/>
      <c r="K108" s="63"/>
    </row>
    <row r="109" spans="2:11" ht="15.75" x14ac:dyDescent="0.25">
      <c r="B109" s="129"/>
      <c r="C109" s="129"/>
      <c r="D109" s="129"/>
      <c r="E109" s="130"/>
      <c r="F109" s="129"/>
      <c r="G109" s="131"/>
      <c r="H109" s="131"/>
      <c r="I109" s="131"/>
      <c r="J109" s="131"/>
      <c r="K109" s="63"/>
    </row>
    <row r="110" spans="2:11" ht="15.75" x14ac:dyDescent="0.25">
      <c r="B110" s="129"/>
      <c r="C110" s="129"/>
      <c r="D110" s="129"/>
      <c r="E110" s="130"/>
      <c r="F110" s="129"/>
      <c r="G110" s="131"/>
      <c r="H110" s="131"/>
      <c r="I110" s="131"/>
      <c r="J110" s="131"/>
      <c r="K110" s="63"/>
    </row>
    <row r="111" spans="2:11" ht="15.75" x14ac:dyDescent="0.25">
      <c r="B111" s="129"/>
      <c r="C111" s="129"/>
      <c r="D111" s="129"/>
      <c r="E111" s="130"/>
      <c r="F111" s="129"/>
      <c r="G111" s="131"/>
      <c r="H111" s="131"/>
      <c r="I111" s="131"/>
      <c r="J111" s="131"/>
      <c r="K111" s="63"/>
    </row>
    <row r="112" spans="2:11" ht="15.75" x14ac:dyDescent="0.25">
      <c r="B112" s="129"/>
      <c r="C112" s="129"/>
      <c r="D112" s="129"/>
      <c r="E112" s="130"/>
      <c r="F112" s="129"/>
      <c r="G112" s="131"/>
      <c r="H112" s="131"/>
      <c r="I112" s="131"/>
      <c r="J112" s="131"/>
      <c r="K112" s="63"/>
    </row>
    <row r="113" spans="2:11" ht="15.75" x14ac:dyDescent="0.25">
      <c r="B113" s="129"/>
      <c r="C113" s="129"/>
      <c r="D113" s="129"/>
      <c r="E113" s="130"/>
      <c r="F113" s="129"/>
      <c r="G113" s="131"/>
      <c r="H113" s="131"/>
      <c r="I113" s="131"/>
      <c r="J113" s="131"/>
      <c r="K113" s="63"/>
    </row>
    <row r="114" spans="2:11" ht="15.75" x14ac:dyDescent="0.25">
      <c r="B114" s="129"/>
      <c r="C114" s="129"/>
      <c r="D114" s="129"/>
      <c r="E114" s="130"/>
      <c r="F114" s="129"/>
      <c r="G114" s="131"/>
      <c r="H114" s="131"/>
      <c r="I114" s="131"/>
      <c r="J114" s="131"/>
      <c r="K114" s="63"/>
    </row>
    <row r="115" spans="2:11" ht="15.75" x14ac:dyDescent="0.25">
      <c r="B115" s="129"/>
      <c r="C115" s="129"/>
      <c r="D115" s="129"/>
      <c r="E115" s="130"/>
      <c r="F115" s="129"/>
      <c r="G115" s="131"/>
      <c r="H115" s="131"/>
      <c r="I115" s="131"/>
      <c r="J115" s="131"/>
      <c r="K115" s="63"/>
    </row>
    <row r="116" spans="2:11" ht="15.75" x14ac:dyDescent="0.25">
      <c r="B116" s="129"/>
      <c r="C116" s="129"/>
      <c r="D116" s="129"/>
      <c r="E116" s="130"/>
      <c r="F116" s="129"/>
      <c r="G116" s="131"/>
      <c r="H116" s="131"/>
      <c r="I116" s="131"/>
      <c r="J116" s="131"/>
      <c r="K116" s="63"/>
    </row>
    <row r="117" spans="2:11" ht="15.75" x14ac:dyDescent="0.25">
      <c r="B117" s="129"/>
      <c r="C117" s="129"/>
      <c r="D117" s="129"/>
      <c r="E117" s="130"/>
      <c r="F117" s="129"/>
      <c r="G117" s="131"/>
      <c r="H117" s="131"/>
      <c r="I117" s="131"/>
      <c r="J117" s="131"/>
      <c r="K117" s="63"/>
    </row>
    <row r="118" spans="2:11" ht="15.75" x14ac:dyDescent="0.25">
      <c r="B118" s="129"/>
      <c r="C118" s="129"/>
      <c r="D118" s="129"/>
      <c r="E118" s="130"/>
      <c r="F118" s="129"/>
      <c r="G118" s="131"/>
      <c r="H118" s="131"/>
      <c r="I118" s="131"/>
      <c r="J118" s="131"/>
      <c r="K118" s="63"/>
    </row>
    <row r="119" spans="2:11" ht="15.75" x14ac:dyDescent="0.25">
      <c r="B119" s="129"/>
      <c r="C119" s="129"/>
      <c r="D119" s="129"/>
      <c r="E119" s="130"/>
      <c r="F119" s="129"/>
      <c r="G119" s="131"/>
      <c r="H119" s="131"/>
      <c r="I119" s="131"/>
      <c r="J119" s="131"/>
      <c r="K119" s="63"/>
    </row>
    <row r="120" spans="2:11" ht="15.75" x14ac:dyDescent="0.25">
      <c r="B120" s="129"/>
      <c r="C120" s="129"/>
      <c r="D120" s="129"/>
      <c r="E120" s="130"/>
      <c r="F120" s="129"/>
      <c r="G120" s="131"/>
      <c r="H120" s="131"/>
      <c r="I120" s="131"/>
      <c r="J120" s="131"/>
      <c r="K120" s="63"/>
    </row>
    <row r="121" spans="2:11" ht="15.75" x14ac:dyDescent="0.25">
      <c r="B121" s="129"/>
      <c r="C121" s="129"/>
      <c r="D121" s="129"/>
      <c r="E121" s="130"/>
      <c r="F121" s="129"/>
      <c r="G121" s="131"/>
      <c r="H121" s="131"/>
      <c r="I121" s="131"/>
      <c r="J121" s="131"/>
      <c r="K121" s="63"/>
    </row>
    <row r="122" spans="2:11" ht="15.75" x14ac:dyDescent="0.25">
      <c r="B122" s="129"/>
      <c r="C122" s="129"/>
      <c r="D122" s="129"/>
      <c r="E122" s="130"/>
      <c r="F122" s="129"/>
      <c r="G122" s="131"/>
      <c r="H122" s="131"/>
      <c r="I122" s="131"/>
      <c r="J122" s="131"/>
      <c r="K122" s="63"/>
    </row>
    <row r="123" spans="2:11" ht="15.75" x14ac:dyDescent="0.25">
      <c r="B123" s="129"/>
      <c r="C123" s="129"/>
      <c r="D123" s="129"/>
      <c r="E123" s="130"/>
      <c r="F123" s="129"/>
      <c r="G123" s="131"/>
      <c r="H123" s="131"/>
      <c r="I123" s="131"/>
      <c r="J123" s="131"/>
      <c r="K123" s="63"/>
    </row>
    <row r="124" spans="2:11" ht="15.75" x14ac:dyDescent="0.25">
      <c r="B124" s="129"/>
      <c r="C124" s="129"/>
      <c r="D124" s="129"/>
      <c r="E124" s="130"/>
      <c r="F124" s="129"/>
      <c r="G124" s="131"/>
      <c r="H124" s="131"/>
      <c r="I124" s="131"/>
      <c r="J124" s="131"/>
      <c r="K124" s="63"/>
    </row>
    <row r="125" spans="2:11" ht="15.75" x14ac:dyDescent="0.25">
      <c r="B125" s="129"/>
      <c r="C125" s="129"/>
      <c r="D125" s="129"/>
      <c r="E125" s="130"/>
      <c r="F125" s="129"/>
      <c r="G125" s="131"/>
      <c r="H125" s="131"/>
      <c r="I125" s="131"/>
      <c r="J125" s="131"/>
      <c r="K125" s="63"/>
    </row>
    <row r="126" spans="2:11" ht="15.75" x14ac:dyDescent="0.25">
      <c r="B126" s="129"/>
      <c r="C126" s="129"/>
      <c r="D126" s="129"/>
      <c r="E126" s="130"/>
      <c r="F126" s="129"/>
      <c r="G126" s="131"/>
      <c r="H126" s="131"/>
      <c r="I126" s="131"/>
      <c r="J126" s="131"/>
      <c r="K126" s="63"/>
    </row>
    <row r="127" spans="2:11" ht="15.75" x14ac:dyDescent="0.25">
      <c r="B127" s="129"/>
      <c r="C127" s="129"/>
      <c r="D127" s="129"/>
      <c r="E127" s="130"/>
      <c r="F127" s="129"/>
      <c r="G127" s="131"/>
      <c r="H127" s="131"/>
      <c r="I127" s="131"/>
      <c r="J127" s="131"/>
      <c r="K127" s="63"/>
    </row>
    <row r="128" spans="2:11" ht="15.75" x14ac:dyDescent="0.25">
      <c r="B128" s="129"/>
      <c r="C128" s="129"/>
      <c r="D128" s="129"/>
      <c r="E128" s="130"/>
      <c r="F128" s="129"/>
      <c r="G128" s="131"/>
      <c r="H128" s="131"/>
      <c r="I128" s="131"/>
      <c r="J128" s="131"/>
      <c r="K128" s="63"/>
    </row>
    <row r="129" spans="2:11" ht="15.75" x14ac:dyDescent="0.25">
      <c r="B129" s="129"/>
      <c r="C129" s="129"/>
      <c r="D129" s="129"/>
      <c r="E129" s="130"/>
      <c r="F129" s="129"/>
      <c r="G129" s="131"/>
      <c r="H129" s="131"/>
      <c r="I129" s="131"/>
      <c r="J129" s="131"/>
      <c r="K129" s="63"/>
    </row>
    <row r="130" spans="2:11" ht="15.75" x14ac:dyDescent="0.25">
      <c r="B130" s="129"/>
      <c r="C130" s="129"/>
      <c r="D130" s="129"/>
      <c r="E130" s="130"/>
      <c r="F130" s="129"/>
      <c r="G130" s="131"/>
      <c r="H130" s="131"/>
      <c r="I130" s="131"/>
      <c r="J130" s="131"/>
      <c r="K130" s="63"/>
    </row>
    <row r="131" spans="2:11" ht="15.75" x14ac:dyDescent="0.25">
      <c r="B131" s="129"/>
      <c r="C131" s="129"/>
      <c r="D131" s="129"/>
      <c r="E131" s="130"/>
      <c r="F131" s="129"/>
      <c r="G131" s="131"/>
      <c r="H131" s="131"/>
      <c r="I131" s="131"/>
      <c r="J131" s="131"/>
      <c r="K131" s="63"/>
    </row>
    <row r="132" spans="2:11" ht="15.75" x14ac:dyDescent="0.25">
      <c r="B132" s="129"/>
      <c r="C132" s="129"/>
      <c r="D132" s="129"/>
      <c r="E132" s="130"/>
      <c r="F132" s="129"/>
      <c r="G132" s="131"/>
      <c r="H132" s="131"/>
      <c r="I132" s="131"/>
      <c r="J132" s="131"/>
      <c r="K132" s="63"/>
    </row>
    <row r="133" spans="2:11" ht="15.75" x14ac:dyDescent="0.25">
      <c r="B133" s="129"/>
      <c r="C133" s="129"/>
      <c r="D133" s="129"/>
      <c r="E133" s="130"/>
      <c r="F133" s="129"/>
      <c r="G133" s="131"/>
      <c r="H133" s="131"/>
      <c r="I133" s="131"/>
      <c r="J133" s="131"/>
      <c r="K133" s="63"/>
    </row>
    <row r="134" spans="2:11" ht="15.75" x14ac:dyDescent="0.25">
      <c r="B134" s="129"/>
      <c r="C134" s="129"/>
      <c r="D134" s="129"/>
      <c r="E134" s="130"/>
      <c r="F134" s="129"/>
      <c r="G134" s="131"/>
      <c r="H134" s="131"/>
      <c r="I134" s="131"/>
      <c r="J134" s="131"/>
      <c r="K134" s="63"/>
    </row>
    <row r="135" spans="2:11" ht="15.75" x14ac:dyDescent="0.25">
      <c r="B135" s="129"/>
      <c r="C135" s="129"/>
      <c r="D135" s="129"/>
      <c r="E135" s="130"/>
      <c r="F135" s="129"/>
      <c r="G135" s="131"/>
      <c r="H135" s="131"/>
      <c r="I135" s="131"/>
      <c r="J135" s="131"/>
      <c r="K135" s="63"/>
    </row>
    <row r="136" spans="2:11" ht="15.75" x14ac:dyDescent="0.25">
      <c r="B136" s="129"/>
      <c r="C136" s="129"/>
      <c r="D136" s="129"/>
      <c r="E136" s="130"/>
      <c r="F136" s="129"/>
      <c r="G136" s="131"/>
      <c r="H136" s="131"/>
      <c r="I136" s="131"/>
      <c r="J136" s="131"/>
      <c r="K136" s="63"/>
    </row>
    <row r="137" spans="2:11" ht="15.75" x14ac:dyDescent="0.25">
      <c r="B137" s="129"/>
      <c r="C137" s="129"/>
      <c r="D137" s="129"/>
      <c r="E137" s="130"/>
      <c r="F137" s="129"/>
      <c r="G137" s="131"/>
      <c r="H137" s="131"/>
      <c r="I137" s="131"/>
      <c r="J137" s="131"/>
      <c r="K137" s="63"/>
    </row>
    <row r="138" spans="2:11" ht="15.75" x14ac:dyDescent="0.25">
      <c r="B138" s="129"/>
      <c r="C138" s="129"/>
      <c r="D138" s="129"/>
      <c r="E138" s="130"/>
      <c r="F138" s="129"/>
      <c r="G138" s="131"/>
      <c r="H138" s="131"/>
      <c r="I138" s="131"/>
      <c r="J138" s="131"/>
      <c r="K138" s="63"/>
    </row>
    <row r="139" spans="2:11" x14ac:dyDescent="0.25">
      <c r="G139" s="63"/>
      <c r="H139" s="63"/>
      <c r="I139" s="63"/>
      <c r="J139" s="63"/>
      <c r="K139" s="63"/>
    </row>
    <row r="140" spans="2:11" x14ac:dyDescent="0.25">
      <c r="G140" s="63"/>
      <c r="H140" s="63"/>
      <c r="I140" s="63"/>
      <c r="J140" s="63"/>
      <c r="K140" s="63"/>
    </row>
    <row r="141" spans="2:11" x14ac:dyDescent="0.25">
      <c r="G141" s="63"/>
      <c r="H141" s="63"/>
      <c r="I141" s="63"/>
      <c r="J141" s="63"/>
      <c r="K141" s="63"/>
    </row>
    <row r="142" spans="2:11" x14ac:dyDescent="0.25">
      <c r="G142" s="63"/>
      <c r="H142" s="63"/>
      <c r="I142" s="63"/>
      <c r="J142" s="63"/>
      <c r="K142" s="63"/>
    </row>
    <row r="143" spans="2:11" x14ac:dyDescent="0.25">
      <c r="G143" s="63"/>
      <c r="H143" s="63"/>
      <c r="I143" s="63"/>
      <c r="J143" s="63"/>
      <c r="K143" s="63"/>
    </row>
    <row r="144" spans="2:11" x14ac:dyDescent="0.25">
      <c r="G144" s="63"/>
      <c r="H144" s="63"/>
      <c r="I144" s="63"/>
      <c r="J144" s="63"/>
      <c r="K144" s="63"/>
    </row>
    <row r="145" spans="7:11" x14ac:dyDescent="0.25">
      <c r="G145" s="63"/>
      <c r="H145" s="63"/>
      <c r="I145" s="63"/>
      <c r="J145" s="63"/>
      <c r="K145" s="63"/>
    </row>
    <row r="146" spans="7:11" x14ac:dyDescent="0.25">
      <c r="G146" s="63"/>
      <c r="H146" s="63"/>
      <c r="I146" s="63"/>
      <c r="J146" s="63"/>
      <c r="K146" s="63"/>
    </row>
    <row r="147" spans="7:11" x14ac:dyDescent="0.25">
      <c r="G147" s="63"/>
      <c r="H147" s="63"/>
      <c r="I147" s="63"/>
      <c r="J147" s="63"/>
      <c r="K147" s="63"/>
    </row>
    <row r="148" spans="7:11" x14ac:dyDescent="0.25">
      <c r="G148" s="63"/>
      <c r="H148" s="63"/>
      <c r="I148" s="63"/>
      <c r="J148" s="63"/>
      <c r="K148" s="63"/>
    </row>
    <row r="149" spans="7:11" x14ac:dyDescent="0.25">
      <c r="G149" s="63"/>
      <c r="H149" s="63"/>
      <c r="I149" s="63"/>
      <c r="J149" s="63"/>
      <c r="K149" s="63"/>
    </row>
  </sheetData>
  <mergeCells count="14">
    <mergeCell ref="B99:K99"/>
    <mergeCell ref="B38:K38"/>
    <mergeCell ref="B1:K1"/>
    <mergeCell ref="B2:K2"/>
    <mergeCell ref="B4:K4"/>
    <mergeCell ref="B6:K6"/>
    <mergeCell ref="B45:F45"/>
    <mergeCell ref="B9:F9"/>
    <mergeCell ref="B44:F44"/>
    <mergeCell ref="B8:F8"/>
    <mergeCell ref="B7:K7"/>
    <mergeCell ref="B5:K5"/>
    <mergeCell ref="B43:K43"/>
    <mergeCell ref="B3:K3"/>
  </mergeCells>
  <pageMargins left="0.7" right="0.7" top="0.75" bottom="0.75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41"/>
  <sheetViews>
    <sheetView tabSelected="1" workbookViewId="0">
      <selection activeCell="C20" sqref="C20"/>
    </sheetView>
  </sheetViews>
  <sheetFormatPr defaultRowHeight="15" x14ac:dyDescent="0.25"/>
  <cols>
    <col min="2" max="2" width="38.28515625" customWidth="1"/>
    <col min="3" max="4" width="25.28515625" customWidth="1"/>
    <col min="5" max="5" width="26.85546875" customWidth="1"/>
    <col min="6" max="7" width="15.7109375" customWidth="1"/>
    <col min="9" max="10" width="10.140625" bestFit="1" customWidth="1"/>
  </cols>
  <sheetData>
    <row r="1" spans="2:10" ht="18" x14ac:dyDescent="0.25">
      <c r="B1" s="3"/>
      <c r="C1" s="3"/>
      <c r="D1" s="3"/>
      <c r="E1" s="4"/>
      <c r="F1" s="4"/>
      <c r="G1" s="4"/>
    </row>
    <row r="2" spans="2:10" ht="15.75" customHeight="1" x14ac:dyDescent="0.25">
      <c r="B2" s="265" t="s">
        <v>27</v>
      </c>
      <c r="C2" s="265"/>
      <c r="D2" s="265"/>
      <c r="E2" s="265"/>
      <c r="F2" s="265"/>
      <c r="G2" s="265"/>
    </row>
    <row r="3" spans="2:10" ht="18" x14ac:dyDescent="0.25">
      <c r="B3" s="25"/>
      <c r="C3" s="25"/>
      <c r="D3" s="25"/>
      <c r="E3" s="26"/>
      <c r="F3" s="26"/>
      <c r="G3" s="26"/>
    </row>
    <row r="4" spans="2:10" ht="33.75" customHeight="1" x14ac:dyDescent="0.25">
      <c r="B4" s="16" t="s">
        <v>7</v>
      </c>
      <c r="C4" s="16" t="s">
        <v>180</v>
      </c>
      <c r="D4" s="16" t="s">
        <v>185</v>
      </c>
      <c r="E4" s="16" t="s">
        <v>184</v>
      </c>
      <c r="F4" s="16" t="s">
        <v>16</v>
      </c>
      <c r="G4" s="16" t="s">
        <v>32</v>
      </c>
    </row>
    <row r="5" spans="2:10" x14ac:dyDescent="0.25">
      <c r="B5" s="16">
        <v>1</v>
      </c>
      <c r="C5" s="18">
        <v>2</v>
      </c>
      <c r="D5" s="18">
        <v>3</v>
      </c>
      <c r="E5" s="18">
        <v>4</v>
      </c>
      <c r="F5" s="18" t="s">
        <v>171</v>
      </c>
      <c r="G5" s="18" t="s">
        <v>172</v>
      </c>
    </row>
    <row r="6" spans="2:10" ht="15.75" x14ac:dyDescent="0.25">
      <c r="B6" s="146" t="s">
        <v>29</v>
      </c>
      <c r="C6" s="148">
        <f>SUM(C7,C11,C15,C19)</f>
        <v>494255.1</v>
      </c>
      <c r="D6" s="148">
        <f>SUM(D7,D11,D15,D19)</f>
        <v>937447.74</v>
      </c>
      <c r="E6" s="148">
        <f>SUM(E7,E11,E15,E19)</f>
        <v>545659.85</v>
      </c>
      <c r="F6" s="162">
        <f>E6/C6*100</f>
        <v>110.40044907983753</v>
      </c>
      <c r="G6" s="162">
        <f>E6/D6*100</f>
        <v>58.206962022224296</v>
      </c>
    </row>
    <row r="7" spans="2:10" ht="15.75" x14ac:dyDescent="0.25">
      <c r="B7" s="42" t="s">
        <v>14</v>
      </c>
      <c r="C7" s="105">
        <f t="shared" ref="C7" si="0">SUM(C8+C9+C10)</f>
        <v>5681.0300000000007</v>
      </c>
      <c r="D7" s="105">
        <f t="shared" ref="D7:E7" si="1">SUM(D8+D9+D10)</f>
        <v>26238.25</v>
      </c>
      <c r="E7" s="105">
        <f t="shared" si="1"/>
        <v>17584.25</v>
      </c>
      <c r="F7" s="163">
        <f t="shared" ref="F7:F35" si="2">E7/C7*100</f>
        <v>309.52573741029352</v>
      </c>
      <c r="G7" s="163">
        <f t="shared" ref="G7:G35" si="3">E7/D7*100</f>
        <v>67.017617409697678</v>
      </c>
    </row>
    <row r="8" spans="2:10" ht="15.75" x14ac:dyDescent="0.25">
      <c r="B8" s="140" t="s">
        <v>15</v>
      </c>
      <c r="C8" s="143">
        <v>1818.23</v>
      </c>
      <c r="D8" s="39">
        <v>26238.25</v>
      </c>
      <c r="E8" s="143">
        <v>17584.25</v>
      </c>
      <c r="F8" s="163">
        <f t="shared" si="2"/>
        <v>967.10812163477669</v>
      </c>
      <c r="G8" s="163">
        <f t="shared" si="3"/>
        <v>67.017617409697678</v>
      </c>
    </row>
    <row r="9" spans="2:10" ht="15.75" x14ac:dyDescent="0.25">
      <c r="B9" s="140" t="s">
        <v>138</v>
      </c>
      <c r="C9" s="143">
        <v>3862.8</v>
      </c>
      <c r="D9" s="39">
        <v>0</v>
      </c>
      <c r="E9" s="143">
        <v>0</v>
      </c>
      <c r="F9" s="163">
        <f t="shared" si="2"/>
        <v>0</v>
      </c>
      <c r="G9" s="163" t="e">
        <f t="shared" si="3"/>
        <v>#DIV/0!</v>
      </c>
    </row>
    <row r="10" spans="2:10" ht="15.75" x14ac:dyDescent="0.25">
      <c r="B10" s="141" t="s">
        <v>130</v>
      </c>
      <c r="C10" s="143">
        <v>0</v>
      </c>
      <c r="D10" s="39">
        <v>0</v>
      </c>
      <c r="E10" s="143">
        <v>0</v>
      </c>
      <c r="F10" s="163" t="e">
        <f t="shared" si="2"/>
        <v>#DIV/0!</v>
      </c>
      <c r="G10" s="163" t="e">
        <f t="shared" si="3"/>
        <v>#DIV/0!</v>
      </c>
    </row>
    <row r="11" spans="2:10" ht="15.75" x14ac:dyDescent="0.25">
      <c r="B11" s="42" t="s">
        <v>131</v>
      </c>
      <c r="C11" s="144">
        <f>C12+C13+C14</f>
        <v>59008.03</v>
      </c>
      <c r="D11" s="105">
        <f>D12+D13+D14</f>
        <v>69902.53</v>
      </c>
      <c r="E11" s="144">
        <f>E12+E13+E14</f>
        <v>61902.46</v>
      </c>
      <c r="F11" s="163">
        <f t="shared" si="2"/>
        <v>104.90514596064298</v>
      </c>
      <c r="G11" s="163">
        <f t="shared" si="3"/>
        <v>88.555392773337388</v>
      </c>
    </row>
    <row r="12" spans="2:10" ht="15.75" x14ac:dyDescent="0.25">
      <c r="B12" s="142" t="s">
        <v>132</v>
      </c>
      <c r="C12" s="143">
        <v>450</v>
      </c>
      <c r="D12" s="39">
        <v>0</v>
      </c>
      <c r="E12" s="143">
        <v>884.68</v>
      </c>
      <c r="F12" s="163">
        <f t="shared" si="2"/>
        <v>196.59555555555553</v>
      </c>
      <c r="G12" s="163" t="e">
        <f t="shared" si="3"/>
        <v>#DIV/0!</v>
      </c>
    </row>
    <row r="13" spans="2:10" ht="15.75" x14ac:dyDescent="0.25">
      <c r="B13" s="142" t="s">
        <v>133</v>
      </c>
      <c r="C13" s="173">
        <v>0</v>
      </c>
      <c r="D13" s="150">
        <v>3257.2</v>
      </c>
      <c r="E13" s="173">
        <v>1966.82</v>
      </c>
      <c r="F13" s="163" t="e">
        <f t="shared" si="2"/>
        <v>#DIV/0!</v>
      </c>
      <c r="G13" s="163">
        <f t="shared" si="3"/>
        <v>60.383765197101802</v>
      </c>
      <c r="I13" s="63"/>
    </row>
    <row r="14" spans="2:10" ht="15.75" x14ac:dyDescent="0.25">
      <c r="B14" s="142" t="s">
        <v>134</v>
      </c>
      <c r="C14" s="143">
        <v>58558.03</v>
      </c>
      <c r="D14" s="39">
        <v>66645.33</v>
      </c>
      <c r="E14" s="143">
        <v>59050.96</v>
      </c>
      <c r="F14" s="163">
        <f t="shared" si="2"/>
        <v>100.84178036726988</v>
      </c>
      <c r="G14" s="163">
        <f t="shared" si="3"/>
        <v>88.604797965588887</v>
      </c>
    </row>
    <row r="15" spans="2:10" ht="15.75" x14ac:dyDescent="0.25">
      <c r="B15" s="145" t="s">
        <v>135</v>
      </c>
      <c r="C15" s="144">
        <f>C16+C17+C18</f>
        <v>429516.04</v>
      </c>
      <c r="D15" s="105">
        <f>D16+D17+D18</f>
        <v>841306.96</v>
      </c>
      <c r="E15" s="144">
        <f>E16+E17+E18</f>
        <v>466173.14</v>
      </c>
      <c r="F15" s="163">
        <f t="shared" si="2"/>
        <v>108.53451247129212</v>
      </c>
      <c r="G15" s="163">
        <f t="shared" si="3"/>
        <v>55.410588782006506</v>
      </c>
      <c r="I15" s="63"/>
      <c r="J15" s="63"/>
    </row>
    <row r="16" spans="2:10" ht="15.75" x14ac:dyDescent="0.25">
      <c r="B16" s="142" t="s">
        <v>197</v>
      </c>
      <c r="C16" s="143">
        <v>429516.04</v>
      </c>
      <c r="D16" s="39">
        <v>840274.48</v>
      </c>
      <c r="E16" s="143">
        <v>464488.13</v>
      </c>
      <c r="F16" s="163">
        <f t="shared" si="2"/>
        <v>108.14220814663872</v>
      </c>
      <c r="G16" s="163">
        <f t="shared" si="3"/>
        <v>55.278143161029959</v>
      </c>
    </row>
    <row r="17" spans="2:9" ht="15.75" x14ac:dyDescent="0.25">
      <c r="B17" s="142" t="s">
        <v>198</v>
      </c>
      <c r="C17" s="143">
        <v>0</v>
      </c>
      <c r="D17" s="39">
        <v>0</v>
      </c>
      <c r="E17" s="143">
        <v>972.05</v>
      </c>
      <c r="F17" s="163" t="e">
        <f t="shared" si="2"/>
        <v>#DIV/0!</v>
      </c>
      <c r="G17" s="163" t="e">
        <f t="shared" si="3"/>
        <v>#DIV/0!</v>
      </c>
    </row>
    <row r="18" spans="2:9" ht="15.75" x14ac:dyDescent="0.25">
      <c r="B18" s="142" t="s">
        <v>199</v>
      </c>
      <c r="C18" s="143">
        <v>0</v>
      </c>
      <c r="D18" s="39">
        <v>1032.48</v>
      </c>
      <c r="E18" s="143">
        <v>712.96</v>
      </c>
      <c r="F18" s="163" t="e">
        <f t="shared" si="2"/>
        <v>#DIV/0!</v>
      </c>
      <c r="G18" s="163">
        <f t="shared" si="3"/>
        <v>69.053153571982023</v>
      </c>
    </row>
    <row r="19" spans="2:9" ht="15.75" x14ac:dyDescent="0.25">
      <c r="B19" s="145" t="s">
        <v>136</v>
      </c>
      <c r="C19" s="144">
        <v>50</v>
      </c>
      <c r="D19" s="105">
        <v>0</v>
      </c>
      <c r="E19" s="144">
        <v>0</v>
      </c>
      <c r="F19" s="163">
        <f t="shared" si="2"/>
        <v>0</v>
      </c>
      <c r="G19" s="163" t="e">
        <f t="shared" si="3"/>
        <v>#DIV/0!</v>
      </c>
    </row>
    <row r="20" spans="2:9" ht="15.75" x14ac:dyDescent="0.25">
      <c r="B20" s="142" t="s">
        <v>137</v>
      </c>
      <c r="C20" s="143">
        <v>50</v>
      </c>
      <c r="D20" s="39">
        <v>0</v>
      </c>
      <c r="E20" s="143">
        <v>0</v>
      </c>
      <c r="F20" s="163">
        <f t="shared" si="2"/>
        <v>0</v>
      </c>
      <c r="G20" s="163" t="e">
        <f t="shared" si="3"/>
        <v>#DIV/0!</v>
      </c>
    </row>
    <row r="21" spans="2:9" ht="15.75" customHeight="1" x14ac:dyDescent="0.25">
      <c r="B21" s="146" t="s">
        <v>30</v>
      </c>
      <c r="C21" s="157">
        <f>SUM(C22,C26,C30)</f>
        <v>497720.1</v>
      </c>
      <c r="D21" s="157">
        <f>SUM(D22,D26,D30)</f>
        <v>934190.53999999992</v>
      </c>
      <c r="E21" s="157">
        <f>SUM(E22,E26,E30)</f>
        <v>545689.85</v>
      </c>
      <c r="F21" s="162">
        <f t="shared" si="2"/>
        <v>109.63789688220346</v>
      </c>
      <c r="G21" s="162">
        <f t="shared" si="3"/>
        <v>58.413120946397079</v>
      </c>
    </row>
    <row r="22" spans="2:9" ht="15.75" customHeight="1" x14ac:dyDescent="0.25">
      <c r="B22" s="42" t="s">
        <v>14</v>
      </c>
      <c r="C22" s="149">
        <f>SUM(C23:C25)</f>
        <v>5681.0300000000007</v>
      </c>
      <c r="D22" s="149">
        <f>D23+D24+D25</f>
        <v>26238.25</v>
      </c>
      <c r="E22" s="149">
        <f>SUM(E23:E25)</f>
        <v>17584.25</v>
      </c>
      <c r="F22" s="163">
        <f t="shared" si="2"/>
        <v>309.52573741029352</v>
      </c>
      <c r="G22" s="163">
        <f t="shared" si="3"/>
        <v>67.017617409697678</v>
      </c>
    </row>
    <row r="23" spans="2:9" ht="15.75" x14ac:dyDescent="0.25">
      <c r="B23" s="140" t="s">
        <v>15</v>
      </c>
      <c r="C23" s="40">
        <v>1818.23</v>
      </c>
      <c r="D23" s="39">
        <v>26238.25</v>
      </c>
      <c r="E23" s="40">
        <v>17584.25</v>
      </c>
      <c r="F23" s="163">
        <f t="shared" si="2"/>
        <v>967.10812163477669</v>
      </c>
      <c r="G23" s="163">
        <f t="shared" si="3"/>
        <v>67.017617409697678</v>
      </c>
    </row>
    <row r="24" spans="2:9" ht="15.75" x14ac:dyDescent="0.25">
      <c r="B24" s="140" t="s">
        <v>138</v>
      </c>
      <c r="C24" s="40">
        <v>3862.8</v>
      </c>
      <c r="D24" s="39">
        <v>0</v>
      </c>
      <c r="E24" s="40">
        <v>0</v>
      </c>
      <c r="F24" s="163">
        <f t="shared" si="2"/>
        <v>0</v>
      </c>
      <c r="G24" s="163" t="e">
        <f t="shared" si="3"/>
        <v>#DIV/0!</v>
      </c>
    </row>
    <row r="25" spans="2:9" ht="15.75" x14ac:dyDescent="0.25">
      <c r="B25" s="141" t="s">
        <v>130</v>
      </c>
      <c r="C25" s="40">
        <v>0</v>
      </c>
      <c r="D25" s="39">
        <v>0</v>
      </c>
      <c r="E25" s="40">
        <v>0</v>
      </c>
      <c r="F25" s="163" t="e">
        <f t="shared" si="2"/>
        <v>#DIV/0!</v>
      </c>
      <c r="G25" s="163" t="e">
        <f t="shared" si="3"/>
        <v>#DIV/0!</v>
      </c>
    </row>
    <row r="26" spans="2:9" ht="15.75" x14ac:dyDescent="0.25">
      <c r="B26" s="42" t="s">
        <v>131</v>
      </c>
      <c r="C26" s="106">
        <f>SUM(C27:C29)</f>
        <v>62523.03</v>
      </c>
      <c r="D26" s="149">
        <f>D27+D28+D29</f>
        <v>66645.33</v>
      </c>
      <c r="E26" s="106">
        <f>SUM(E27:E29)</f>
        <v>61932.46</v>
      </c>
      <c r="F26" s="163">
        <f t="shared" si="2"/>
        <v>99.055436052923213</v>
      </c>
      <c r="G26" s="163">
        <f t="shared" si="3"/>
        <v>92.928431744579854</v>
      </c>
    </row>
    <row r="27" spans="2:9" ht="15.75" x14ac:dyDescent="0.25">
      <c r="B27" s="142" t="s">
        <v>132</v>
      </c>
      <c r="C27" s="40">
        <v>450</v>
      </c>
      <c r="D27" s="39">
        <v>0</v>
      </c>
      <c r="E27" s="40">
        <v>884.68</v>
      </c>
      <c r="F27" s="163">
        <f t="shared" si="2"/>
        <v>196.59555555555553</v>
      </c>
      <c r="G27" s="163" t="e">
        <f t="shared" si="3"/>
        <v>#DIV/0!</v>
      </c>
    </row>
    <row r="28" spans="2:9" ht="15.75" x14ac:dyDescent="0.25">
      <c r="B28" s="142" t="s">
        <v>133</v>
      </c>
      <c r="C28" s="40">
        <v>3515</v>
      </c>
      <c r="D28" s="39">
        <v>0</v>
      </c>
      <c r="E28" s="40">
        <v>1996.82</v>
      </c>
      <c r="F28" s="163">
        <f t="shared" si="2"/>
        <v>56.808534850640115</v>
      </c>
      <c r="G28" s="163" t="e">
        <f t="shared" si="3"/>
        <v>#DIV/0!</v>
      </c>
    </row>
    <row r="29" spans="2:9" ht="15.75" x14ac:dyDescent="0.25">
      <c r="B29" s="142" t="s">
        <v>134</v>
      </c>
      <c r="C29" s="40">
        <v>58558.03</v>
      </c>
      <c r="D29" s="39">
        <v>66645.33</v>
      </c>
      <c r="E29" s="40">
        <v>59050.96</v>
      </c>
      <c r="F29" s="163">
        <f t="shared" si="2"/>
        <v>100.84178036726988</v>
      </c>
      <c r="G29" s="163">
        <f t="shared" si="3"/>
        <v>88.604797965588887</v>
      </c>
    </row>
    <row r="30" spans="2:9" ht="15.75" x14ac:dyDescent="0.25">
      <c r="B30" s="145" t="s">
        <v>135</v>
      </c>
      <c r="C30" s="149">
        <f>SUM(C31:C33)</f>
        <v>429516.04</v>
      </c>
      <c r="D30" s="149">
        <f t="shared" ref="D30" si="4">D31+D32+D33</f>
        <v>841306.96</v>
      </c>
      <c r="E30" s="149">
        <f>SUM(E31:E33)</f>
        <v>466173.14</v>
      </c>
      <c r="F30" s="163">
        <f t="shared" si="2"/>
        <v>108.53451247129212</v>
      </c>
      <c r="G30" s="163">
        <f t="shared" si="3"/>
        <v>55.410588782006506</v>
      </c>
    </row>
    <row r="31" spans="2:9" ht="15" customHeight="1" x14ac:dyDescent="0.25">
      <c r="B31" s="142" t="s">
        <v>197</v>
      </c>
      <c r="C31" s="40">
        <v>429516.04</v>
      </c>
      <c r="D31" s="39">
        <v>840274.48</v>
      </c>
      <c r="E31" s="40">
        <v>464488.13</v>
      </c>
      <c r="F31" s="163">
        <f t="shared" si="2"/>
        <v>108.14220814663872</v>
      </c>
      <c r="G31" s="163">
        <f t="shared" si="3"/>
        <v>55.278143161029959</v>
      </c>
      <c r="H31" s="12"/>
      <c r="I31" s="12"/>
    </row>
    <row r="32" spans="2:9" ht="15.75" x14ac:dyDescent="0.25">
      <c r="B32" s="142" t="s">
        <v>200</v>
      </c>
      <c r="C32" s="40">
        <v>0</v>
      </c>
      <c r="D32" s="39">
        <v>0</v>
      </c>
      <c r="E32" s="40">
        <v>972.05</v>
      </c>
      <c r="F32" s="163" t="e">
        <f t="shared" si="2"/>
        <v>#DIV/0!</v>
      </c>
      <c r="G32" s="163" t="e">
        <f t="shared" si="3"/>
        <v>#DIV/0!</v>
      </c>
      <c r="H32" s="12"/>
      <c r="I32" s="12"/>
    </row>
    <row r="33" spans="2:9" ht="15.75" x14ac:dyDescent="0.25">
      <c r="B33" s="142" t="s">
        <v>199</v>
      </c>
      <c r="C33" s="40">
        <v>0</v>
      </c>
      <c r="D33" s="39">
        <v>1032.48</v>
      </c>
      <c r="E33" s="40">
        <v>712.96</v>
      </c>
      <c r="F33" s="163" t="e">
        <f t="shared" si="2"/>
        <v>#DIV/0!</v>
      </c>
      <c r="G33" s="163">
        <f t="shared" si="3"/>
        <v>69.053153571982023</v>
      </c>
      <c r="H33" s="12"/>
      <c r="I33" s="12"/>
    </row>
    <row r="34" spans="2:9" ht="15.75" x14ac:dyDescent="0.25">
      <c r="B34" s="145" t="s">
        <v>136</v>
      </c>
      <c r="C34" s="144">
        <v>0</v>
      </c>
      <c r="D34" s="105">
        <v>0</v>
      </c>
      <c r="E34" s="144">
        <v>0</v>
      </c>
      <c r="F34" s="163" t="e">
        <f t="shared" si="2"/>
        <v>#DIV/0!</v>
      </c>
      <c r="G34" s="163" t="e">
        <f t="shared" si="3"/>
        <v>#DIV/0!</v>
      </c>
    </row>
    <row r="35" spans="2:9" ht="15.75" x14ac:dyDescent="0.25">
      <c r="B35" s="142" t="s">
        <v>137</v>
      </c>
      <c r="C35" s="143">
        <v>50</v>
      </c>
      <c r="D35" s="39">
        <v>0</v>
      </c>
      <c r="E35" s="143">
        <v>50</v>
      </c>
      <c r="F35" s="163">
        <f t="shared" si="2"/>
        <v>100</v>
      </c>
      <c r="G35" s="163" t="e">
        <f t="shared" si="3"/>
        <v>#DIV/0!</v>
      </c>
    </row>
    <row r="36" spans="2:9" s="245" customFormat="1" ht="15.75" x14ac:dyDescent="0.25">
      <c r="B36" s="305" t="s">
        <v>173</v>
      </c>
      <c r="C36" s="305"/>
      <c r="D36" s="305"/>
      <c r="E36" s="305"/>
      <c r="F36" s="305"/>
      <c r="G36" s="305"/>
    </row>
    <row r="37" spans="2:9" s="245" customFormat="1" ht="15.75" x14ac:dyDescent="0.25">
      <c r="B37" s="246" t="s">
        <v>174</v>
      </c>
      <c r="C37" s="144">
        <v>3257.2</v>
      </c>
      <c r="D37" s="144">
        <v>3257.2</v>
      </c>
      <c r="E37" s="144">
        <v>1966.82</v>
      </c>
      <c r="F37" s="144">
        <f>E37/C37*100</f>
        <v>60.383765197101802</v>
      </c>
      <c r="G37" s="144">
        <f>E37/D37*100</f>
        <v>60.383765197101802</v>
      </c>
    </row>
    <row r="38" spans="2:9" s="245" customFormat="1" ht="15.75" x14ac:dyDescent="0.25">
      <c r="B38" s="247" t="s">
        <v>179</v>
      </c>
      <c r="C38" s="248"/>
      <c r="D38" s="249"/>
      <c r="E38" s="250"/>
      <c r="F38" s="243"/>
      <c r="G38" s="144"/>
    </row>
    <row r="39" spans="2:9" s="245" customFormat="1" ht="15.75" x14ac:dyDescent="0.25">
      <c r="B39" s="251" t="s">
        <v>176</v>
      </c>
      <c r="C39" s="143"/>
      <c r="D39" s="248"/>
      <c r="E39" s="248"/>
      <c r="F39" s="243"/>
      <c r="G39" s="144"/>
    </row>
    <row r="40" spans="2:9" s="245" customFormat="1" x14ac:dyDescent="0.25">
      <c r="B40" s="252"/>
      <c r="C40" s="252"/>
      <c r="D40" s="252"/>
      <c r="E40" s="253"/>
      <c r="F40" s="253"/>
      <c r="G40" s="253"/>
    </row>
    <row r="41" spans="2:9" s="245" customFormat="1" x14ac:dyDescent="0.25"/>
  </sheetData>
  <mergeCells count="2">
    <mergeCell ref="B2:G2"/>
    <mergeCell ref="B36:G36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17"/>
  <sheetViews>
    <sheetView workbookViewId="0">
      <selection activeCell="C10" sqref="C10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3"/>
      <c r="C1" s="3"/>
      <c r="D1" s="3"/>
      <c r="E1" s="4"/>
      <c r="F1" s="4"/>
      <c r="G1" s="4"/>
    </row>
    <row r="2" spans="2:7" ht="15.75" customHeight="1" x14ac:dyDescent="0.25">
      <c r="B2" s="265" t="s">
        <v>28</v>
      </c>
      <c r="C2" s="265"/>
      <c r="D2" s="265"/>
      <c r="E2" s="265"/>
      <c r="F2" s="265"/>
      <c r="G2" s="265"/>
    </row>
    <row r="3" spans="2:7" ht="18" x14ac:dyDescent="0.25">
      <c r="B3" s="25"/>
      <c r="C3" s="25"/>
      <c r="D3" s="25"/>
      <c r="E3" s="26"/>
      <c r="F3" s="26"/>
      <c r="G3" s="26"/>
    </row>
    <row r="4" spans="2:7" ht="25.5" x14ac:dyDescent="0.25">
      <c r="B4" s="200" t="s">
        <v>7</v>
      </c>
      <c r="C4" s="232" t="s">
        <v>180</v>
      </c>
      <c r="D4" s="232" t="s">
        <v>185</v>
      </c>
      <c r="E4" s="232" t="s">
        <v>184</v>
      </c>
      <c r="F4" s="200" t="s">
        <v>16</v>
      </c>
      <c r="G4" s="200" t="s">
        <v>32</v>
      </c>
    </row>
    <row r="5" spans="2:7" x14ac:dyDescent="0.25">
      <c r="B5" s="200">
        <v>1</v>
      </c>
      <c r="C5" s="200">
        <v>2</v>
      </c>
      <c r="D5" s="200">
        <v>3</v>
      </c>
      <c r="E5" s="200">
        <v>4</v>
      </c>
      <c r="F5" s="200" t="s">
        <v>171</v>
      </c>
      <c r="G5" s="200" t="s">
        <v>172</v>
      </c>
    </row>
    <row r="6" spans="2:7" ht="15.75" customHeight="1" x14ac:dyDescent="0.25">
      <c r="B6" s="201" t="s">
        <v>30</v>
      </c>
      <c r="C6" s="202"/>
      <c r="D6" s="202"/>
      <c r="E6" s="203"/>
      <c r="F6" s="203"/>
      <c r="G6" s="203"/>
    </row>
    <row r="7" spans="2:7" ht="15.75" customHeight="1" x14ac:dyDescent="0.25">
      <c r="B7" s="204" t="s">
        <v>139</v>
      </c>
      <c r="C7" s="202"/>
      <c r="D7" s="202"/>
      <c r="E7" s="203"/>
      <c r="F7" s="203"/>
      <c r="G7" s="203"/>
    </row>
    <row r="8" spans="2:7" x14ac:dyDescent="0.25">
      <c r="B8" s="205" t="s">
        <v>140</v>
      </c>
      <c r="C8" s="210">
        <v>494205.1</v>
      </c>
      <c r="D8" s="210">
        <v>934190.54</v>
      </c>
      <c r="E8" s="210">
        <v>545659.85</v>
      </c>
      <c r="F8" s="211">
        <f>E8/C8*100</f>
        <v>110.41161857698351</v>
      </c>
      <c r="G8" s="230">
        <f>E8/D8*100</f>
        <v>58.409909610088754</v>
      </c>
    </row>
    <row r="9" spans="2:7" x14ac:dyDescent="0.25">
      <c r="B9" s="205" t="s">
        <v>141</v>
      </c>
      <c r="C9" s="202">
        <f>C8-C10</f>
        <v>429476.44999999995</v>
      </c>
      <c r="D9" s="202">
        <f>D8-D10</f>
        <v>881185.54</v>
      </c>
      <c r="E9" s="202">
        <f t="shared" ref="E9" si="0">E8-E10</f>
        <v>501361.62</v>
      </c>
      <c r="F9" s="203">
        <f t="shared" ref="F9:F10" si="1">E9/C9*100</f>
        <v>116.73786071389947</v>
      </c>
      <c r="G9" s="231">
        <f t="shared" ref="G9:G10" si="2">E9/D9*100</f>
        <v>56.896260462921347</v>
      </c>
    </row>
    <row r="10" spans="2:7" x14ac:dyDescent="0.25">
      <c r="B10" s="206" t="s">
        <v>142</v>
      </c>
      <c r="C10" s="202">
        <v>64728.65</v>
      </c>
      <c r="D10" s="202">
        <v>53005</v>
      </c>
      <c r="E10" s="202">
        <v>44298.23</v>
      </c>
      <c r="F10" s="203">
        <f t="shared" si="1"/>
        <v>68.436820480575449</v>
      </c>
      <c r="G10" s="231">
        <f t="shared" si="2"/>
        <v>83.573681728138865</v>
      </c>
    </row>
    <row r="11" spans="2:7" x14ac:dyDescent="0.25">
      <c r="B11" s="201"/>
      <c r="C11" s="202"/>
      <c r="D11" s="202"/>
      <c r="E11" s="207"/>
      <c r="F11" s="203"/>
      <c r="G11" s="203"/>
    </row>
    <row r="12" spans="2:7" x14ac:dyDescent="0.25">
      <c r="B12" s="208"/>
      <c r="C12" s="202"/>
      <c r="D12" s="202"/>
      <c r="E12" s="203"/>
      <c r="F12" s="203"/>
      <c r="G12" s="203"/>
    </row>
    <row r="13" spans="2:7" x14ac:dyDescent="0.25">
      <c r="B13" s="209" t="s">
        <v>12</v>
      </c>
      <c r="C13" s="202"/>
      <c r="D13" s="202"/>
      <c r="E13" s="203"/>
      <c r="F13" s="203"/>
      <c r="G13" s="203"/>
    </row>
    <row r="15" spans="2:7" x14ac:dyDescent="0.25">
      <c r="B15" s="12"/>
      <c r="C15" s="12"/>
      <c r="D15" s="12"/>
      <c r="E15" s="12"/>
      <c r="F15" s="12"/>
      <c r="G15" s="12"/>
    </row>
    <row r="16" spans="2:7" x14ac:dyDescent="0.25">
      <c r="B16" s="12"/>
      <c r="C16" s="12"/>
      <c r="D16" s="12"/>
      <c r="E16" s="12"/>
      <c r="F16" s="12"/>
      <c r="G16" s="12"/>
    </row>
    <row r="17" spans="2:7" x14ac:dyDescent="0.25">
      <c r="B17" s="12"/>
      <c r="C17" s="12"/>
      <c r="D17" s="12"/>
      <c r="E17" s="12"/>
      <c r="F17" s="12"/>
      <c r="G17" s="12"/>
    </row>
  </sheetData>
  <mergeCells count="1">
    <mergeCell ref="B2:G2"/>
  </mergeCells>
  <pageMargins left="0.7" right="0.7" top="0.75" bottom="0.75" header="0.3" footer="0.3"/>
  <pageSetup paperSize="9" scale="5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34"/>
  <sheetViews>
    <sheetView topLeftCell="A103" workbookViewId="0">
      <selection activeCell="C54" sqref="C54"/>
    </sheetView>
  </sheetViews>
  <sheetFormatPr defaultRowHeight="15" x14ac:dyDescent="0.25"/>
  <cols>
    <col min="1" max="1" width="14.28515625" customWidth="1"/>
    <col min="2" max="2" width="42.7109375" customWidth="1"/>
    <col min="3" max="4" width="22.140625" bestFit="1" customWidth="1"/>
    <col min="5" max="5" width="13.42578125" customWidth="1"/>
    <col min="6" max="6" width="24.28515625" customWidth="1"/>
  </cols>
  <sheetData>
    <row r="1" spans="1:6" ht="18" x14ac:dyDescent="0.25">
      <c r="B1" s="3"/>
      <c r="C1" s="3"/>
      <c r="D1" s="3"/>
      <c r="E1" s="3"/>
      <c r="F1" s="4"/>
    </row>
    <row r="2" spans="1:6" ht="18" customHeight="1" x14ac:dyDescent="0.25">
      <c r="A2" s="307" t="s">
        <v>8</v>
      </c>
      <c r="B2" s="307"/>
      <c r="C2" s="307"/>
      <c r="D2" s="307"/>
      <c r="E2" s="307"/>
      <c r="F2" s="6"/>
    </row>
    <row r="3" spans="1:6" ht="18" customHeight="1" x14ac:dyDescent="0.25">
      <c r="A3" s="307"/>
      <c r="B3" s="307"/>
      <c r="C3" s="307"/>
      <c r="D3" s="307"/>
      <c r="E3" s="307"/>
      <c r="F3" s="4"/>
    </row>
    <row r="4" spans="1:6" ht="15.75" x14ac:dyDescent="0.25">
      <c r="A4" s="311" t="s">
        <v>36</v>
      </c>
      <c r="B4" s="312"/>
      <c r="C4" s="312"/>
      <c r="D4" s="312"/>
      <c r="E4" s="313"/>
    </row>
    <row r="5" spans="1:6" ht="18" customHeight="1" x14ac:dyDescent="0.25">
      <c r="A5" s="308"/>
      <c r="B5" s="309"/>
      <c r="C5" s="309"/>
      <c r="D5" s="309"/>
      <c r="E5" s="310"/>
    </row>
    <row r="6" spans="1:6" ht="19.5" x14ac:dyDescent="0.25">
      <c r="A6" s="177">
        <v>2202</v>
      </c>
      <c r="B6" s="178" t="s">
        <v>69</v>
      </c>
      <c r="C6" s="179">
        <f>C28+C39+C51</f>
        <v>911149.56</v>
      </c>
      <c r="D6" s="179">
        <f>D28+D39+D51</f>
        <v>522743.92999999993</v>
      </c>
      <c r="E6" s="179">
        <f>D6/C6*100</f>
        <v>57.37191268577245</v>
      </c>
    </row>
    <row r="7" spans="1:6" ht="19.5" x14ac:dyDescent="0.25">
      <c r="A7" s="174" t="s">
        <v>70</v>
      </c>
      <c r="B7" s="175" t="s">
        <v>71</v>
      </c>
      <c r="C7" s="176"/>
      <c r="D7" s="176"/>
      <c r="E7" s="176"/>
    </row>
    <row r="8" spans="1:6" ht="33" customHeight="1" x14ac:dyDescent="0.25">
      <c r="A8" s="306" t="s">
        <v>72</v>
      </c>
      <c r="B8" s="306"/>
      <c r="C8" s="44"/>
      <c r="D8" s="44"/>
      <c r="E8" s="45"/>
    </row>
    <row r="9" spans="1:6" ht="45" x14ac:dyDescent="0.25">
      <c r="A9" s="46" t="s">
        <v>73</v>
      </c>
      <c r="B9" s="47" t="s">
        <v>74</v>
      </c>
      <c r="C9" s="48" t="s">
        <v>186</v>
      </c>
      <c r="D9" s="48" t="s">
        <v>187</v>
      </c>
      <c r="E9" s="49" t="s">
        <v>170</v>
      </c>
    </row>
    <row r="10" spans="1:6" x14ac:dyDescent="0.25">
      <c r="A10" s="50"/>
      <c r="B10" s="51">
        <v>1</v>
      </c>
      <c r="C10" s="52">
        <v>2</v>
      </c>
      <c r="D10" s="52">
        <v>3</v>
      </c>
      <c r="E10" s="53">
        <v>4</v>
      </c>
    </row>
    <row r="11" spans="1:6" x14ac:dyDescent="0.25">
      <c r="A11" s="54">
        <v>32111</v>
      </c>
      <c r="B11" s="55" t="s">
        <v>25</v>
      </c>
      <c r="C11" s="56">
        <v>1692.7</v>
      </c>
      <c r="D11" s="56">
        <v>1668.91</v>
      </c>
      <c r="E11" s="56">
        <f>D11/C11*100</f>
        <v>98.594553080876707</v>
      </c>
    </row>
    <row r="12" spans="1:6" x14ac:dyDescent="0.25">
      <c r="A12" s="57">
        <v>32211</v>
      </c>
      <c r="B12" s="58" t="s">
        <v>76</v>
      </c>
      <c r="C12" s="59">
        <v>4500</v>
      </c>
      <c r="D12" s="59">
        <v>4310.84</v>
      </c>
      <c r="E12" s="56">
        <f t="shared" ref="E12:E28" si="0">D12/C12*100</f>
        <v>95.796444444444447</v>
      </c>
    </row>
    <row r="13" spans="1:6" x14ac:dyDescent="0.25">
      <c r="A13" s="57">
        <v>32231</v>
      </c>
      <c r="B13" s="58" t="s">
        <v>78</v>
      </c>
      <c r="C13" s="59">
        <v>3200</v>
      </c>
      <c r="D13" s="59">
        <v>2940.83</v>
      </c>
      <c r="E13" s="56">
        <f t="shared" si="0"/>
        <v>91.900937499999998</v>
      </c>
    </row>
    <row r="14" spans="1:6" x14ac:dyDescent="0.25">
      <c r="A14" s="57">
        <v>32234</v>
      </c>
      <c r="B14" s="58" t="s">
        <v>188</v>
      </c>
      <c r="C14" s="59">
        <v>3700</v>
      </c>
      <c r="D14" s="59">
        <v>3700</v>
      </c>
      <c r="E14" s="56">
        <f t="shared" si="0"/>
        <v>100</v>
      </c>
    </row>
    <row r="15" spans="1:6" x14ac:dyDescent="0.25">
      <c r="A15" s="57">
        <v>32241</v>
      </c>
      <c r="B15" s="58" t="s">
        <v>79</v>
      </c>
      <c r="C15" s="59">
        <v>2000</v>
      </c>
      <c r="D15" s="59">
        <v>670.95</v>
      </c>
      <c r="E15" s="56">
        <f t="shared" si="0"/>
        <v>33.547499999999999</v>
      </c>
    </row>
    <row r="16" spans="1:6" x14ac:dyDescent="0.25">
      <c r="A16" s="57">
        <v>32311</v>
      </c>
      <c r="B16" s="58" t="s">
        <v>80</v>
      </c>
      <c r="C16" s="59">
        <v>2200</v>
      </c>
      <c r="D16" s="59">
        <v>1097.6400000000001</v>
      </c>
      <c r="E16" s="56">
        <f t="shared" si="0"/>
        <v>49.892727272727278</v>
      </c>
    </row>
    <row r="17" spans="1:5" x14ac:dyDescent="0.25">
      <c r="A17" s="57">
        <v>32321</v>
      </c>
      <c r="B17" s="58" t="s">
        <v>81</v>
      </c>
      <c r="C17" s="59">
        <v>1800</v>
      </c>
      <c r="D17" s="59">
        <v>1524</v>
      </c>
      <c r="E17" s="56">
        <f t="shared" si="0"/>
        <v>84.666666666666671</v>
      </c>
    </row>
    <row r="18" spans="1:5" x14ac:dyDescent="0.25">
      <c r="A18" s="57">
        <v>32332</v>
      </c>
      <c r="B18" s="58" t="s">
        <v>82</v>
      </c>
      <c r="C18" s="59">
        <v>76.239999999999995</v>
      </c>
      <c r="D18" s="59">
        <v>71.37</v>
      </c>
      <c r="E18" s="56">
        <f t="shared" si="0"/>
        <v>93.612277019937054</v>
      </c>
    </row>
    <row r="19" spans="1:5" x14ac:dyDescent="0.25">
      <c r="A19" s="57">
        <v>32341</v>
      </c>
      <c r="B19" s="58" t="s">
        <v>83</v>
      </c>
      <c r="C19" s="59">
        <v>263.05</v>
      </c>
      <c r="D19" s="59">
        <v>87.82</v>
      </c>
      <c r="E19" s="56">
        <f t="shared" si="0"/>
        <v>33.385287968066905</v>
      </c>
    </row>
    <row r="20" spans="1:5" x14ac:dyDescent="0.25">
      <c r="A20" s="57">
        <v>32353</v>
      </c>
      <c r="B20" s="58" t="s">
        <v>84</v>
      </c>
      <c r="C20" s="59">
        <v>27444.46</v>
      </c>
      <c r="D20" s="59">
        <v>27444.46</v>
      </c>
      <c r="E20" s="56">
        <f t="shared" si="0"/>
        <v>100</v>
      </c>
    </row>
    <row r="21" spans="1:5" x14ac:dyDescent="0.25">
      <c r="A21" s="57">
        <v>32359</v>
      </c>
      <c r="B21" s="58" t="s">
        <v>85</v>
      </c>
      <c r="C21" s="59">
        <v>23808.23</v>
      </c>
      <c r="D21" s="59">
        <v>15525.28</v>
      </c>
      <c r="E21" s="56">
        <f t="shared" si="0"/>
        <v>65.209719496157419</v>
      </c>
    </row>
    <row r="22" spans="1:5" x14ac:dyDescent="0.25">
      <c r="A22" s="57">
        <v>32361</v>
      </c>
      <c r="B22" s="58" t="s">
        <v>86</v>
      </c>
      <c r="C22" s="59">
        <v>0</v>
      </c>
      <c r="D22" s="59">
        <v>0</v>
      </c>
      <c r="E22" s="56" t="e">
        <f t="shared" si="0"/>
        <v>#DIV/0!</v>
      </c>
    </row>
    <row r="23" spans="1:5" x14ac:dyDescent="0.25">
      <c r="A23" s="57">
        <v>32379</v>
      </c>
      <c r="B23" s="58" t="s">
        <v>87</v>
      </c>
      <c r="C23" s="59">
        <v>3000</v>
      </c>
      <c r="D23" s="59">
        <v>2773.21</v>
      </c>
      <c r="E23" s="56">
        <f t="shared" si="0"/>
        <v>92.440333333333342</v>
      </c>
    </row>
    <row r="24" spans="1:5" x14ac:dyDescent="0.25">
      <c r="A24" s="57">
        <v>32381</v>
      </c>
      <c r="B24" s="58" t="s">
        <v>88</v>
      </c>
      <c r="C24" s="59">
        <v>2400</v>
      </c>
      <c r="D24" s="59">
        <v>2145.4899999999998</v>
      </c>
      <c r="E24" s="56">
        <f t="shared" si="0"/>
        <v>89.395416666666662</v>
      </c>
    </row>
    <row r="25" spans="1:5" x14ac:dyDescent="0.25">
      <c r="A25" s="57">
        <v>32921</v>
      </c>
      <c r="B25" s="58" t="s">
        <v>89</v>
      </c>
      <c r="C25" s="59">
        <v>100</v>
      </c>
      <c r="D25" s="59">
        <v>11.48</v>
      </c>
      <c r="E25" s="56">
        <f t="shared" si="0"/>
        <v>11.48</v>
      </c>
    </row>
    <row r="26" spans="1:5" x14ac:dyDescent="0.25">
      <c r="A26" s="57">
        <v>32941</v>
      </c>
      <c r="B26" s="58" t="s">
        <v>90</v>
      </c>
      <c r="C26" s="59">
        <v>100</v>
      </c>
      <c r="D26" s="59">
        <v>95</v>
      </c>
      <c r="E26" s="56">
        <f t="shared" si="0"/>
        <v>95</v>
      </c>
    </row>
    <row r="27" spans="1:5" x14ac:dyDescent="0.25">
      <c r="A27" s="57">
        <v>32999</v>
      </c>
      <c r="B27" s="58" t="s">
        <v>116</v>
      </c>
      <c r="C27" s="59">
        <v>8939.0400000000009</v>
      </c>
      <c r="D27" s="59">
        <v>5279.12</v>
      </c>
      <c r="E27" s="56">
        <f t="shared" si="0"/>
        <v>59.056900964756828</v>
      </c>
    </row>
    <row r="28" spans="1:5" x14ac:dyDescent="0.25">
      <c r="A28" s="61" t="s">
        <v>92</v>
      </c>
      <c r="B28" s="10"/>
      <c r="C28" s="62">
        <f>SUM(C11:C27)</f>
        <v>85223.72</v>
      </c>
      <c r="D28" s="62">
        <f>SUM(D11:D27)</f>
        <v>69346.399999999994</v>
      </c>
      <c r="E28" s="56">
        <f t="shared" si="0"/>
        <v>81.369834595345054</v>
      </c>
    </row>
    <row r="29" spans="1:5" x14ac:dyDescent="0.25">
      <c r="A29" s="19"/>
      <c r="C29" s="63"/>
      <c r="D29" s="63"/>
      <c r="E29" s="63"/>
    </row>
    <row r="32" spans="1:5" ht="19.5" x14ac:dyDescent="0.35">
      <c r="A32" s="180" t="s">
        <v>96</v>
      </c>
      <c r="B32" s="181" t="s">
        <v>97</v>
      </c>
      <c r="C32" s="182"/>
      <c r="D32" s="64"/>
      <c r="E32" s="64"/>
    </row>
    <row r="33" spans="1:5" ht="15.75" x14ac:dyDescent="0.25">
      <c r="A33" s="65" t="s">
        <v>93</v>
      </c>
      <c r="B33" s="66"/>
      <c r="C33" s="64"/>
      <c r="D33" s="64"/>
      <c r="E33" s="64"/>
    </row>
    <row r="34" spans="1:5" ht="45" x14ac:dyDescent="0.25">
      <c r="A34" s="46" t="s">
        <v>73</v>
      </c>
      <c r="B34" s="47" t="s">
        <v>74</v>
      </c>
      <c r="C34" s="48" t="s">
        <v>186</v>
      </c>
      <c r="D34" s="48" t="s">
        <v>187</v>
      </c>
      <c r="E34" s="49" t="s">
        <v>170</v>
      </c>
    </row>
    <row r="35" spans="1:5" x14ac:dyDescent="0.25">
      <c r="A35" s="67"/>
      <c r="B35" s="161">
        <v>1</v>
      </c>
      <c r="C35" s="52">
        <v>2</v>
      </c>
      <c r="D35" s="52">
        <v>3</v>
      </c>
      <c r="E35" s="53">
        <v>4</v>
      </c>
    </row>
    <row r="36" spans="1:5" x14ac:dyDescent="0.25">
      <c r="A36" s="73">
        <v>32241</v>
      </c>
      <c r="B36" s="55" t="s">
        <v>189</v>
      </c>
      <c r="C36" s="74">
        <v>1248.79</v>
      </c>
      <c r="D36" s="74">
        <v>1248.79</v>
      </c>
      <c r="E36" s="74">
        <f t="shared" ref="E36:E39" si="1">D36/C36*100</f>
        <v>100</v>
      </c>
    </row>
    <row r="37" spans="1:5" x14ac:dyDescent="0.25">
      <c r="A37" s="73">
        <v>32379</v>
      </c>
      <c r="B37" s="55" t="s">
        <v>98</v>
      </c>
      <c r="C37" s="74">
        <v>1074.96</v>
      </c>
      <c r="D37" s="74">
        <v>1074.96</v>
      </c>
      <c r="E37" s="74">
        <f t="shared" si="1"/>
        <v>100</v>
      </c>
    </row>
    <row r="38" spans="1:5" x14ac:dyDescent="0.25">
      <c r="A38" s="73">
        <v>42212</v>
      </c>
      <c r="B38" s="55" t="s">
        <v>99</v>
      </c>
      <c r="C38" s="74">
        <v>2906.09</v>
      </c>
      <c r="D38" s="74">
        <v>2906.09</v>
      </c>
      <c r="E38" s="74">
        <f t="shared" si="1"/>
        <v>100</v>
      </c>
    </row>
    <row r="39" spans="1:5" x14ac:dyDescent="0.25">
      <c r="A39" s="61" t="s">
        <v>92</v>
      </c>
      <c r="B39" s="69"/>
      <c r="C39" s="62">
        <f>SUM(C36:C38)</f>
        <v>5229.84</v>
      </c>
      <c r="D39" s="62">
        <f>SUM(D36:D38)</f>
        <v>5229.84</v>
      </c>
      <c r="E39" s="74">
        <f t="shared" si="1"/>
        <v>100</v>
      </c>
    </row>
    <row r="40" spans="1:5" x14ac:dyDescent="0.25">
      <c r="A40" s="70"/>
      <c r="B40" s="71"/>
      <c r="C40" s="72"/>
      <c r="D40" s="72"/>
      <c r="E40" s="78"/>
    </row>
    <row r="43" spans="1:5" ht="19.5" x14ac:dyDescent="0.35">
      <c r="A43" s="180" t="s">
        <v>100</v>
      </c>
      <c r="B43" s="181" t="s">
        <v>101</v>
      </c>
      <c r="C43" s="64"/>
      <c r="D43" s="64"/>
      <c r="E43" s="64"/>
    </row>
    <row r="44" spans="1:5" ht="15.75" x14ac:dyDescent="0.25">
      <c r="A44" s="65" t="s">
        <v>102</v>
      </c>
      <c r="B44" s="66"/>
      <c r="C44" s="64"/>
      <c r="D44" s="64"/>
      <c r="E44" s="64"/>
    </row>
    <row r="45" spans="1:5" ht="45" x14ac:dyDescent="0.25">
      <c r="A45" s="46" t="s">
        <v>73</v>
      </c>
      <c r="B45" s="47" t="s">
        <v>74</v>
      </c>
      <c r="C45" s="48" t="s">
        <v>186</v>
      </c>
      <c r="D45" s="48" t="s">
        <v>187</v>
      </c>
      <c r="E45" s="49" t="s">
        <v>170</v>
      </c>
    </row>
    <row r="46" spans="1:5" x14ac:dyDescent="0.25">
      <c r="A46" s="67"/>
      <c r="B46" s="161">
        <v>1</v>
      </c>
      <c r="C46" s="52">
        <v>2</v>
      </c>
      <c r="D46" s="52">
        <v>3</v>
      </c>
      <c r="E46" s="53">
        <v>4</v>
      </c>
    </row>
    <row r="47" spans="1:5" ht="27.75" customHeight="1" x14ac:dyDescent="0.25">
      <c r="A47" s="75">
        <v>31111</v>
      </c>
      <c r="B47" s="76" t="s">
        <v>24</v>
      </c>
      <c r="C47" s="81">
        <v>662400</v>
      </c>
      <c r="D47" s="86">
        <v>360885.23</v>
      </c>
      <c r="E47" s="60">
        <f>D47/C47*100</f>
        <v>54.481465881642507</v>
      </c>
    </row>
    <row r="48" spans="1:5" ht="24.75" customHeight="1" x14ac:dyDescent="0.25">
      <c r="A48" s="75">
        <v>3121</v>
      </c>
      <c r="B48" s="76" t="s">
        <v>103</v>
      </c>
      <c r="C48" s="81">
        <v>21000</v>
      </c>
      <c r="D48" s="86">
        <v>13272.93</v>
      </c>
      <c r="E48" s="60">
        <f t="shared" ref="E48:E54" si="2">D48/C48*100</f>
        <v>63.204428571428572</v>
      </c>
    </row>
    <row r="49" spans="1:5" ht="24" customHeight="1" x14ac:dyDescent="0.25">
      <c r="A49" s="75">
        <v>31321</v>
      </c>
      <c r="B49" s="76" t="s">
        <v>128</v>
      </c>
      <c r="C49" s="81">
        <v>109296</v>
      </c>
      <c r="D49" s="86">
        <v>58368.18</v>
      </c>
      <c r="E49" s="60">
        <f t="shared" si="2"/>
        <v>53.403765920070271</v>
      </c>
    </row>
    <row r="50" spans="1:5" ht="26.25" customHeight="1" x14ac:dyDescent="0.25">
      <c r="A50" s="75">
        <v>32121</v>
      </c>
      <c r="B50" s="76" t="s">
        <v>105</v>
      </c>
      <c r="C50" s="81">
        <v>28000</v>
      </c>
      <c r="D50" s="86">
        <v>15641.35</v>
      </c>
      <c r="E50" s="60">
        <f t="shared" si="2"/>
        <v>55.861964285714279</v>
      </c>
    </row>
    <row r="51" spans="1:5" x14ac:dyDescent="0.25">
      <c r="A51" s="61" t="s">
        <v>92</v>
      </c>
      <c r="B51" s="69"/>
      <c r="C51" s="62">
        <f>SUM(C47:C50)</f>
        <v>820696</v>
      </c>
      <c r="D51" s="77">
        <f>SUM(D47:D50)</f>
        <v>448167.68999999994</v>
      </c>
      <c r="E51" s="60">
        <f t="shared" si="2"/>
        <v>54.608245927846596</v>
      </c>
    </row>
    <row r="52" spans="1:5" x14ac:dyDescent="0.25">
      <c r="A52" s="70"/>
      <c r="B52" s="71"/>
      <c r="C52" s="72"/>
      <c r="D52" s="72"/>
    </row>
    <row r="53" spans="1:5" x14ac:dyDescent="0.25">
      <c r="A53" s="70"/>
      <c r="B53" s="71"/>
      <c r="C53" s="72"/>
      <c r="D53" s="72"/>
    </row>
    <row r="54" spans="1:5" ht="39" x14ac:dyDescent="0.35">
      <c r="A54" s="214">
        <v>2203</v>
      </c>
      <c r="B54" s="216" t="s">
        <v>106</v>
      </c>
      <c r="C54" s="215">
        <f>SUM(C62,C72,C78,C86,C102,C111,C119,C127,C94)</f>
        <v>23040.98</v>
      </c>
      <c r="D54" s="215">
        <f>SUM(D62,D72,D78,D86,D102,D111,D119,D127,D94)</f>
        <v>22915.919999999998</v>
      </c>
      <c r="E54" s="238">
        <f t="shared" si="2"/>
        <v>99.457227947769582</v>
      </c>
    </row>
    <row r="55" spans="1:5" x14ac:dyDescent="0.25">
      <c r="A55" s="19"/>
      <c r="C55" s="64"/>
      <c r="D55" s="64"/>
      <c r="E55" s="64"/>
    </row>
    <row r="56" spans="1:5" ht="19.5" x14ac:dyDescent="0.35">
      <c r="A56" s="180" t="s">
        <v>107</v>
      </c>
      <c r="B56" s="181" t="s">
        <v>108</v>
      </c>
      <c r="C56" s="182"/>
      <c r="D56" s="64"/>
      <c r="E56" s="64"/>
    </row>
    <row r="57" spans="1:5" ht="15.75" x14ac:dyDescent="0.25">
      <c r="A57" s="65" t="s">
        <v>190</v>
      </c>
      <c r="B57" s="66"/>
      <c r="C57" s="64"/>
      <c r="D57" s="64"/>
      <c r="E57" s="64"/>
    </row>
    <row r="58" spans="1:5" ht="45" x14ac:dyDescent="0.25">
      <c r="A58" s="46" t="s">
        <v>73</v>
      </c>
      <c r="B58" s="47" t="s">
        <v>74</v>
      </c>
      <c r="C58" s="48" t="s">
        <v>186</v>
      </c>
      <c r="D58" s="48" t="s">
        <v>187</v>
      </c>
      <c r="E58" s="49" t="s">
        <v>170</v>
      </c>
    </row>
    <row r="59" spans="1:5" x14ac:dyDescent="0.25">
      <c r="A59" s="67"/>
      <c r="B59" s="161">
        <v>1</v>
      </c>
      <c r="C59" s="52">
        <v>2</v>
      </c>
      <c r="D59" s="52">
        <v>3</v>
      </c>
      <c r="E59" s="53">
        <v>4</v>
      </c>
    </row>
    <row r="60" spans="1:5" ht="27.75" customHeight="1" x14ac:dyDescent="0.25">
      <c r="A60" s="57">
        <v>32111</v>
      </c>
      <c r="B60" s="68" t="s">
        <v>25</v>
      </c>
      <c r="C60" s="59">
        <v>300</v>
      </c>
      <c r="D60" s="59">
        <v>300</v>
      </c>
      <c r="E60" s="59">
        <f>D60/C60*100</f>
        <v>100</v>
      </c>
    </row>
    <row r="61" spans="1:5" ht="27.75" customHeight="1" x14ac:dyDescent="0.25">
      <c r="A61" s="57">
        <v>32211</v>
      </c>
      <c r="B61" s="68" t="s">
        <v>181</v>
      </c>
      <c r="C61" s="59">
        <v>1400</v>
      </c>
      <c r="D61" s="59">
        <v>1393.96</v>
      </c>
      <c r="E61" s="59">
        <f>D61/C61*100</f>
        <v>99.568571428571431</v>
      </c>
    </row>
    <row r="62" spans="1:5" x14ac:dyDescent="0.25">
      <c r="A62" s="61" t="s">
        <v>92</v>
      </c>
      <c r="B62" s="69"/>
      <c r="C62" s="62">
        <f>SUM(C60:C61)</f>
        <v>1700</v>
      </c>
      <c r="D62" s="62">
        <f>SUM(D60:D61)</f>
        <v>1693.96</v>
      </c>
      <c r="E62" s="59">
        <f>D62/C62*100</f>
        <v>99.644705882352952</v>
      </c>
    </row>
    <row r="63" spans="1:5" x14ac:dyDescent="0.25">
      <c r="A63" s="70"/>
      <c r="B63" s="71"/>
      <c r="C63" s="72"/>
      <c r="D63" s="72"/>
      <c r="E63" s="72"/>
    </row>
    <row r="64" spans="1:5" x14ac:dyDescent="0.25">
      <c r="A64" s="70"/>
      <c r="B64" s="71"/>
      <c r="C64" s="72"/>
      <c r="D64" s="72"/>
      <c r="E64" s="72"/>
    </row>
    <row r="65" spans="1:5" x14ac:dyDescent="0.25">
      <c r="A65" s="70"/>
      <c r="B65" s="71"/>
      <c r="C65" s="72"/>
      <c r="D65" s="72"/>
      <c r="E65" s="78"/>
    </row>
    <row r="66" spans="1:5" x14ac:dyDescent="0.25">
      <c r="A66" s="79"/>
      <c r="B66" s="66"/>
      <c r="C66" s="64"/>
      <c r="D66" s="64"/>
      <c r="E66" s="64"/>
    </row>
    <row r="67" spans="1:5" ht="19.5" x14ac:dyDescent="0.35">
      <c r="A67" s="183" t="s">
        <v>110</v>
      </c>
      <c r="B67" s="184" t="s">
        <v>111</v>
      </c>
      <c r="C67" s="185"/>
      <c r="D67" s="64"/>
      <c r="E67" s="64"/>
    </row>
    <row r="68" spans="1:5" ht="15.75" x14ac:dyDescent="0.25">
      <c r="A68" s="65" t="s">
        <v>193</v>
      </c>
      <c r="B68" s="66"/>
      <c r="C68" s="64"/>
      <c r="D68" s="64"/>
      <c r="E68" s="64"/>
    </row>
    <row r="69" spans="1:5" ht="45" x14ac:dyDescent="0.25">
      <c r="A69" s="46" t="s">
        <v>73</v>
      </c>
      <c r="B69" s="47" t="s">
        <v>74</v>
      </c>
      <c r="C69" s="48" t="s">
        <v>186</v>
      </c>
      <c r="D69" s="48" t="s">
        <v>187</v>
      </c>
      <c r="E69" s="49" t="s">
        <v>170</v>
      </c>
    </row>
    <row r="70" spans="1:5" x14ac:dyDescent="0.25">
      <c r="A70" s="80"/>
      <c r="B70" s="51">
        <v>1</v>
      </c>
      <c r="C70" s="52">
        <v>2</v>
      </c>
      <c r="D70" s="52">
        <v>3</v>
      </c>
      <c r="E70" s="53">
        <v>4</v>
      </c>
    </row>
    <row r="71" spans="1:5" x14ac:dyDescent="0.25">
      <c r="A71" s="160">
        <v>32111</v>
      </c>
      <c r="B71" s="158" t="s">
        <v>25</v>
      </c>
      <c r="C71" s="82">
        <v>0</v>
      </c>
      <c r="D71" s="82">
        <v>972.05</v>
      </c>
      <c r="E71" s="86" t="e">
        <f>D71/C71*100</f>
        <v>#DIV/0!</v>
      </c>
    </row>
    <row r="72" spans="1:5" x14ac:dyDescent="0.25">
      <c r="A72" s="61" t="s">
        <v>92</v>
      </c>
      <c r="B72" s="69"/>
      <c r="C72" s="62">
        <f>SUM(C71:C71)</f>
        <v>0</v>
      </c>
      <c r="D72" s="62">
        <f>SUM(D71:D71)</f>
        <v>972.05</v>
      </c>
      <c r="E72" s="81" t="e">
        <f t="shared" ref="E72" si="3">D72/C72*100</f>
        <v>#DIV/0!</v>
      </c>
    </row>
    <row r="73" spans="1:5" x14ac:dyDescent="0.25">
      <c r="A73" s="83"/>
      <c r="B73" s="84"/>
      <c r="C73" s="85"/>
      <c r="D73" s="85"/>
      <c r="E73" s="85"/>
    </row>
    <row r="74" spans="1:5" ht="15.75" x14ac:dyDescent="0.25">
      <c r="A74" s="65" t="s">
        <v>191</v>
      </c>
      <c r="B74" s="66"/>
      <c r="C74" s="64"/>
      <c r="D74" s="64"/>
      <c r="E74" s="64"/>
    </row>
    <row r="75" spans="1:5" ht="45" x14ac:dyDescent="0.25">
      <c r="A75" s="46" t="s">
        <v>73</v>
      </c>
      <c r="B75" s="47" t="s">
        <v>74</v>
      </c>
      <c r="C75" s="48" t="s">
        <v>186</v>
      </c>
      <c r="D75" s="48" t="s">
        <v>187</v>
      </c>
      <c r="E75" s="49" t="s">
        <v>170</v>
      </c>
    </row>
    <row r="76" spans="1:5" x14ac:dyDescent="0.25">
      <c r="A76" s="80"/>
      <c r="B76" s="51">
        <v>1</v>
      </c>
      <c r="C76" s="52">
        <v>2</v>
      </c>
      <c r="D76" s="52">
        <v>3</v>
      </c>
      <c r="E76" s="53">
        <v>4</v>
      </c>
    </row>
    <row r="77" spans="1:5" x14ac:dyDescent="0.25">
      <c r="A77" s="57">
        <v>32111</v>
      </c>
      <c r="B77" s="158" t="s">
        <v>25</v>
      </c>
      <c r="C77" s="82">
        <v>0</v>
      </c>
      <c r="D77" s="82">
        <v>1966.82</v>
      </c>
      <c r="E77" s="86" t="e">
        <f t="shared" ref="E77:E78" si="4">D77/C77*100</f>
        <v>#DIV/0!</v>
      </c>
    </row>
    <row r="78" spans="1:5" x14ac:dyDescent="0.25">
      <c r="A78" s="61" t="s">
        <v>92</v>
      </c>
      <c r="B78" s="69"/>
      <c r="C78" s="212">
        <f>SUM(C77:C77)</f>
        <v>0</v>
      </c>
      <c r="D78" s="212">
        <f>SUM(D77:D77)</f>
        <v>1966.82</v>
      </c>
      <c r="E78" s="213" t="e">
        <f t="shared" si="4"/>
        <v>#DIV/0!</v>
      </c>
    </row>
    <row r="79" spans="1:5" x14ac:dyDescent="0.25">
      <c r="A79" s="79"/>
      <c r="B79" s="66"/>
      <c r="C79" s="64"/>
      <c r="D79" s="64"/>
      <c r="E79" s="86"/>
    </row>
    <row r="80" spans="1:5" x14ac:dyDescent="0.25">
      <c r="A80" s="66"/>
      <c r="B80" s="66"/>
      <c r="C80" s="64"/>
      <c r="D80" s="64"/>
      <c r="E80" s="64"/>
    </row>
    <row r="81" spans="1:5" x14ac:dyDescent="0.25">
      <c r="A81" s="83"/>
      <c r="B81" s="84"/>
      <c r="C81" s="85"/>
      <c r="D81" s="85"/>
      <c r="E81" s="85"/>
    </row>
    <row r="82" spans="1:5" ht="15.75" x14ac:dyDescent="0.25">
      <c r="A82" s="65" t="s">
        <v>192</v>
      </c>
      <c r="B82" s="66"/>
      <c r="C82" s="64"/>
      <c r="D82" s="64"/>
      <c r="E82" s="64"/>
    </row>
    <row r="83" spans="1:5" ht="45" x14ac:dyDescent="0.25">
      <c r="A83" s="46" t="s">
        <v>73</v>
      </c>
      <c r="B83" s="47" t="s">
        <v>74</v>
      </c>
      <c r="C83" s="48" t="s">
        <v>186</v>
      </c>
      <c r="D83" s="48" t="s">
        <v>187</v>
      </c>
      <c r="E83" s="49" t="s">
        <v>170</v>
      </c>
    </row>
    <row r="84" spans="1:5" x14ac:dyDescent="0.25">
      <c r="A84" s="80"/>
      <c r="B84" s="51">
        <v>1</v>
      </c>
      <c r="C84" s="52">
        <v>2</v>
      </c>
      <c r="D84" s="52">
        <v>3</v>
      </c>
      <c r="E84" s="53">
        <v>4</v>
      </c>
    </row>
    <row r="85" spans="1:5" x14ac:dyDescent="0.25">
      <c r="A85" s="57">
        <v>32211</v>
      </c>
      <c r="B85" s="158" t="s">
        <v>114</v>
      </c>
      <c r="C85" s="159">
        <v>0</v>
      </c>
      <c r="D85" s="159">
        <v>884.68</v>
      </c>
      <c r="E85" s="159" t="e">
        <f>D85/C85*100</f>
        <v>#DIV/0!</v>
      </c>
    </row>
    <row r="86" spans="1:5" x14ac:dyDescent="0.25">
      <c r="A86" s="61" t="s">
        <v>92</v>
      </c>
      <c r="B86" s="69"/>
      <c r="C86" s="62">
        <f>SUM(C85:C85)</f>
        <v>0</v>
      </c>
      <c r="D86" s="62">
        <f>SUM(D85:D85)</f>
        <v>884.68</v>
      </c>
      <c r="E86" s="159" t="e">
        <f t="shared" ref="E86" si="5">D86/C86*100</f>
        <v>#DIV/0!</v>
      </c>
    </row>
    <row r="87" spans="1:5" x14ac:dyDescent="0.25">
      <c r="A87" s="70"/>
      <c r="B87" s="71"/>
      <c r="C87" s="72"/>
      <c r="D87" s="72"/>
      <c r="E87" s="72"/>
    </row>
    <row r="88" spans="1:5" ht="19.5" x14ac:dyDescent="0.35">
      <c r="A88" s="180" t="s">
        <v>195</v>
      </c>
      <c r="B88" s="181" t="s">
        <v>194</v>
      </c>
      <c r="C88" s="64"/>
      <c r="D88" s="64"/>
      <c r="E88" s="64"/>
    </row>
    <row r="89" spans="1:5" ht="15.75" x14ac:dyDescent="0.25">
      <c r="A89" s="65" t="s">
        <v>196</v>
      </c>
      <c r="B89" s="66"/>
      <c r="C89" s="64"/>
      <c r="D89" s="64"/>
      <c r="E89" s="64"/>
    </row>
    <row r="90" spans="1:5" ht="45" x14ac:dyDescent="0.25">
      <c r="A90" s="46" t="s">
        <v>73</v>
      </c>
      <c r="B90" s="47" t="s">
        <v>74</v>
      </c>
      <c r="C90" s="48" t="s">
        <v>186</v>
      </c>
      <c r="D90" s="48" t="s">
        <v>187</v>
      </c>
      <c r="E90" s="49" t="s">
        <v>170</v>
      </c>
    </row>
    <row r="91" spans="1:5" x14ac:dyDescent="0.25">
      <c r="A91" s="80"/>
      <c r="B91" s="51">
        <v>1</v>
      </c>
      <c r="C91" s="52">
        <v>2</v>
      </c>
      <c r="D91" s="52">
        <v>3</v>
      </c>
      <c r="E91" s="53">
        <v>4</v>
      </c>
    </row>
    <row r="92" spans="1:5" x14ac:dyDescent="0.25">
      <c r="A92" s="57">
        <v>32224</v>
      </c>
      <c r="B92" s="58" t="s">
        <v>117</v>
      </c>
      <c r="C92" s="59">
        <v>64.78</v>
      </c>
      <c r="D92" s="59">
        <v>64.78</v>
      </c>
      <c r="E92" s="59">
        <f>D93/C92*100</f>
        <v>1000.5866008027167</v>
      </c>
    </row>
    <row r="93" spans="1:5" x14ac:dyDescent="0.25">
      <c r="A93" s="57">
        <v>32224</v>
      </c>
      <c r="B93" s="58" t="s">
        <v>117</v>
      </c>
      <c r="C93" s="59">
        <v>967.7</v>
      </c>
      <c r="D93" s="59">
        <v>648.17999999999995</v>
      </c>
      <c r="E93" s="59"/>
    </row>
    <row r="94" spans="1:5" x14ac:dyDescent="0.25">
      <c r="A94" s="61" t="s">
        <v>95</v>
      </c>
      <c r="B94" s="69"/>
      <c r="C94" s="62">
        <f>SUM(C92:C93)</f>
        <v>1032.48</v>
      </c>
      <c r="D94" s="62">
        <f>SUM(D92,D93)</f>
        <v>712.95999999999992</v>
      </c>
      <c r="E94" s="59">
        <f>D94/C94*100</f>
        <v>69.053153571982023</v>
      </c>
    </row>
    <row r="95" spans="1:5" x14ac:dyDescent="0.25">
      <c r="A95" s="70"/>
      <c r="B95" s="66"/>
      <c r="C95" s="72"/>
      <c r="D95" s="72"/>
      <c r="E95" s="72"/>
    </row>
    <row r="96" spans="1:5" x14ac:dyDescent="0.25">
      <c r="A96" s="70"/>
      <c r="B96" s="66"/>
      <c r="C96" s="72"/>
      <c r="D96" s="72"/>
      <c r="E96" s="72"/>
    </row>
    <row r="97" spans="1:5" ht="19.5" x14ac:dyDescent="0.35">
      <c r="A97" s="180" t="s">
        <v>118</v>
      </c>
      <c r="B97" s="181" t="s">
        <v>119</v>
      </c>
      <c r="C97" s="64"/>
      <c r="D97" s="64"/>
      <c r="E97" s="64"/>
    </row>
    <row r="98" spans="1:5" ht="15.75" x14ac:dyDescent="0.25">
      <c r="A98" s="65" t="s">
        <v>102</v>
      </c>
      <c r="B98" s="66"/>
      <c r="C98" s="64"/>
      <c r="D98" s="64"/>
      <c r="E98" s="64"/>
    </row>
    <row r="99" spans="1:5" ht="45" x14ac:dyDescent="0.25">
      <c r="A99" s="46" t="s">
        <v>73</v>
      </c>
      <c r="B99" s="47" t="s">
        <v>74</v>
      </c>
      <c r="C99" s="48" t="s">
        <v>186</v>
      </c>
      <c r="D99" s="48" t="s">
        <v>187</v>
      </c>
      <c r="E99" s="49" t="s">
        <v>170</v>
      </c>
    </row>
    <row r="100" spans="1:5" x14ac:dyDescent="0.25">
      <c r="A100" s="80"/>
      <c r="B100" s="51">
        <v>1</v>
      </c>
      <c r="C100" s="52">
        <v>2</v>
      </c>
      <c r="D100" s="52">
        <v>3</v>
      </c>
      <c r="E100" s="53">
        <v>4</v>
      </c>
    </row>
    <row r="101" spans="1:5" x14ac:dyDescent="0.25">
      <c r="A101" s="57">
        <v>42411</v>
      </c>
      <c r="B101" s="58" t="s">
        <v>119</v>
      </c>
      <c r="C101" s="59">
        <v>7000</v>
      </c>
      <c r="D101" s="59">
        <v>6897.52</v>
      </c>
      <c r="E101" s="59">
        <f>D101/C101*100</f>
        <v>98.536000000000001</v>
      </c>
    </row>
    <row r="102" spans="1:5" x14ac:dyDescent="0.25">
      <c r="A102" s="61" t="s">
        <v>95</v>
      </c>
      <c r="B102" s="69"/>
      <c r="C102" s="62">
        <f>SUM(C101:C101)</f>
        <v>7000</v>
      </c>
      <c r="D102" s="62">
        <f>SUM(D101:D101)</f>
        <v>6897.52</v>
      </c>
      <c r="E102" s="59">
        <f>D102/C102*100</f>
        <v>98.536000000000001</v>
      </c>
    </row>
    <row r="103" spans="1:5" x14ac:dyDescent="0.25">
      <c r="A103" s="70"/>
      <c r="B103" s="71"/>
      <c r="C103" s="72"/>
      <c r="D103" s="72"/>
      <c r="E103" s="72"/>
    </row>
    <row r="104" spans="1:5" x14ac:dyDescent="0.25">
      <c r="A104" s="70"/>
      <c r="B104" s="71"/>
      <c r="C104" s="72"/>
      <c r="D104" s="72"/>
      <c r="E104" s="72"/>
    </row>
    <row r="105" spans="1:5" x14ac:dyDescent="0.25">
      <c r="A105" s="79"/>
      <c r="B105" s="66"/>
      <c r="C105" s="64"/>
      <c r="D105" s="64"/>
      <c r="E105" s="64"/>
    </row>
    <row r="106" spans="1:5" ht="19.5" x14ac:dyDescent="0.35">
      <c r="A106" s="180" t="s">
        <v>120</v>
      </c>
      <c r="B106" s="181" t="s">
        <v>121</v>
      </c>
      <c r="C106" s="64"/>
      <c r="D106" s="64"/>
      <c r="E106" s="64"/>
    </row>
    <row r="107" spans="1:5" ht="15.75" x14ac:dyDescent="0.25">
      <c r="A107" s="65" t="s">
        <v>109</v>
      </c>
      <c r="B107" s="66"/>
      <c r="C107" s="64"/>
      <c r="D107" s="64"/>
      <c r="E107" s="64"/>
    </row>
    <row r="108" spans="1:5" ht="45" x14ac:dyDescent="0.25">
      <c r="A108" s="46" t="s">
        <v>73</v>
      </c>
      <c r="B108" s="47" t="s">
        <v>74</v>
      </c>
      <c r="C108" s="48" t="s">
        <v>186</v>
      </c>
      <c r="D108" s="48" t="s">
        <v>187</v>
      </c>
      <c r="E108" s="49" t="s">
        <v>170</v>
      </c>
    </row>
    <row r="109" spans="1:5" x14ac:dyDescent="0.25">
      <c r="A109" s="80"/>
      <c r="B109" s="51">
        <v>1</v>
      </c>
      <c r="C109" s="52">
        <v>2</v>
      </c>
      <c r="D109" s="52">
        <v>3</v>
      </c>
      <c r="E109" s="53">
        <v>4</v>
      </c>
    </row>
    <row r="110" spans="1:5" x14ac:dyDescent="0.25">
      <c r="A110" s="57">
        <v>32372</v>
      </c>
      <c r="B110" s="58" t="s">
        <v>98</v>
      </c>
      <c r="C110" s="59">
        <v>730.02</v>
      </c>
      <c r="D110" s="59">
        <v>365.01</v>
      </c>
      <c r="E110" s="59">
        <f>D110/C110*100</f>
        <v>50</v>
      </c>
    </row>
    <row r="111" spans="1:5" x14ac:dyDescent="0.25">
      <c r="A111" s="61" t="s">
        <v>95</v>
      </c>
      <c r="B111" s="69"/>
      <c r="C111" s="62">
        <f>SUM(C110:C110)</f>
        <v>730.02</v>
      </c>
      <c r="D111" s="62">
        <f>SUM(D110:D110)</f>
        <v>365.01</v>
      </c>
      <c r="E111" s="59">
        <f>D111/C111*100</f>
        <v>50</v>
      </c>
    </row>
    <row r="112" spans="1:5" x14ac:dyDescent="0.25">
      <c r="A112" s="79"/>
      <c r="B112" s="66"/>
      <c r="C112" s="64"/>
      <c r="D112" s="64"/>
      <c r="E112" s="64"/>
    </row>
    <row r="113" spans="1:5" x14ac:dyDescent="0.25">
      <c r="A113" s="79"/>
      <c r="B113" s="66"/>
      <c r="C113" s="64"/>
      <c r="D113" s="64"/>
      <c r="E113" s="64"/>
    </row>
    <row r="114" spans="1:5" ht="19.5" x14ac:dyDescent="0.35">
      <c r="A114" s="180" t="s">
        <v>122</v>
      </c>
      <c r="B114" s="181" t="s">
        <v>123</v>
      </c>
      <c r="C114" s="64"/>
      <c r="D114" s="64"/>
      <c r="E114" s="64"/>
    </row>
    <row r="115" spans="1:5" ht="15.75" x14ac:dyDescent="0.25">
      <c r="A115" s="65" t="s">
        <v>102</v>
      </c>
      <c r="B115" s="66"/>
      <c r="C115" s="64"/>
      <c r="D115" s="64"/>
      <c r="E115" s="64"/>
    </row>
    <row r="116" spans="1:5" ht="45" x14ac:dyDescent="0.25">
      <c r="A116" s="46" t="s">
        <v>73</v>
      </c>
      <c r="B116" s="47" t="s">
        <v>74</v>
      </c>
      <c r="C116" s="48" t="s">
        <v>186</v>
      </c>
      <c r="D116" s="48" t="s">
        <v>187</v>
      </c>
      <c r="E116" s="49" t="s">
        <v>170</v>
      </c>
    </row>
    <row r="117" spans="1:5" x14ac:dyDescent="0.25">
      <c r="A117" s="80"/>
      <c r="B117" s="51">
        <v>1</v>
      </c>
      <c r="C117" s="52">
        <v>2</v>
      </c>
      <c r="D117" s="52">
        <v>3</v>
      </c>
      <c r="E117" s="53">
        <v>4</v>
      </c>
    </row>
    <row r="118" spans="1:5" x14ac:dyDescent="0.25">
      <c r="A118" s="57">
        <v>32224</v>
      </c>
      <c r="B118" s="58" t="s">
        <v>117</v>
      </c>
      <c r="C118" s="59">
        <v>12443.48</v>
      </c>
      <c r="D118" s="59">
        <v>9322.2999999999993</v>
      </c>
      <c r="E118" s="59">
        <f>D118/C118*100</f>
        <v>74.917145364480035</v>
      </c>
    </row>
    <row r="119" spans="1:5" x14ac:dyDescent="0.25">
      <c r="A119" s="61" t="s">
        <v>95</v>
      </c>
      <c r="B119" s="69"/>
      <c r="C119" s="62">
        <f>SUM(C118:C118)</f>
        <v>12443.48</v>
      </c>
      <c r="D119" s="62">
        <f>SUM(D118:D118)</f>
        <v>9322.2999999999993</v>
      </c>
      <c r="E119" s="59">
        <f>D119/C119*100</f>
        <v>74.917145364480035</v>
      </c>
    </row>
    <row r="120" spans="1:5" x14ac:dyDescent="0.25">
      <c r="A120" s="79"/>
      <c r="B120" s="66"/>
      <c r="C120" s="64"/>
      <c r="D120" s="64"/>
      <c r="E120" s="64"/>
    </row>
    <row r="121" spans="1:5" x14ac:dyDescent="0.25">
      <c r="A121" s="79"/>
      <c r="B121" s="66"/>
      <c r="C121" s="64"/>
      <c r="D121" s="64"/>
      <c r="E121" s="64"/>
    </row>
    <row r="122" spans="1:5" ht="19.5" x14ac:dyDescent="0.35">
      <c r="A122" s="180" t="s">
        <v>124</v>
      </c>
      <c r="B122" s="181" t="s">
        <v>125</v>
      </c>
      <c r="C122" s="186"/>
      <c r="D122" s="64"/>
      <c r="E122" s="64"/>
    </row>
    <row r="123" spans="1:5" ht="15.75" x14ac:dyDescent="0.25">
      <c r="A123" s="65" t="s">
        <v>102</v>
      </c>
      <c r="B123" s="66"/>
      <c r="C123" s="64"/>
      <c r="D123" s="64"/>
      <c r="E123" s="64"/>
    </row>
    <row r="124" spans="1:5" ht="45" x14ac:dyDescent="0.25">
      <c r="A124" s="46" t="s">
        <v>73</v>
      </c>
      <c r="B124" s="47" t="s">
        <v>74</v>
      </c>
      <c r="C124" s="48" t="s">
        <v>186</v>
      </c>
      <c r="D124" s="48" t="s">
        <v>187</v>
      </c>
      <c r="E124" s="49" t="s">
        <v>170</v>
      </c>
    </row>
    <row r="125" spans="1:5" x14ac:dyDescent="0.25">
      <c r="A125" s="80"/>
      <c r="B125" s="51">
        <v>1</v>
      </c>
      <c r="C125" s="52">
        <v>2</v>
      </c>
      <c r="D125" s="52">
        <v>3</v>
      </c>
      <c r="E125" s="53">
        <v>4</v>
      </c>
    </row>
    <row r="126" spans="1:5" x14ac:dyDescent="0.25">
      <c r="A126" s="57">
        <v>38129</v>
      </c>
      <c r="B126" s="58" t="s">
        <v>126</v>
      </c>
      <c r="C126" s="59">
        <v>135</v>
      </c>
      <c r="D126" s="59">
        <v>100.62</v>
      </c>
      <c r="E126" s="59">
        <f>D126/C126*100</f>
        <v>74.533333333333346</v>
      </c>
    </row>
    <row r="127" spans="1:5" x14ac:dyDescent="0.25">
      <c r="A127" s="61" t="s">
        <v>95</v>
      </c>
      <c r="B127" s="69"/>
      <c r="C127" s="62">
        <f>SUM(C126:C126)</f>
        <v>135</v>
      </c>
      <c r="D127" s="62">
        <f>SUM(D126:D126)</f>
        <v>100.62</v>
      </c>
      <c r="E127" s="59">
        <f>D127/C127*100</f>
        <v>74.533333333333346</v>
      </c>
    </row>
    <row r="128" spans="1:5" x14ac:dyDescent="0.25">
      <c r="A128" s="70"/>
      <c r="B128" s="71"/>
      <c r="C128" s="72"/>
      <c r="D128" s="72"/>
      <c r="E128" s="72"/>
    </row>
    <row r="129" spans="1:5" x14ac:dyDescent="0.25">
      <c r="A129" s="79"/>
      <c r="B129" s="66"/>
      <c r="C129" s="64"/>
      <c r="D129" s="64"/>
      <c r="E129" s="64"/>
    </row>
    <row r="130" spans="1:5" x14ac:dyDescent="0.25">
      <c r="A130" s="66"/>
      <c r="B130" s="66"/>
      <c r="C130" s="64"/>
      <c r="D130" s="64"/>
      <c r="E130" s="64"/>
    </row>
    <row r="131" spans="1:5" ht="15.75" thickBot="1" x14ac:dyDescent="0.3">
      <c r="A131" s="70"/>
      <c r="B131" s="84"/>
      <c r="C131" s="72"/>
      <c r="D131" s="72"/>
      <c r="E131" s="235"/>
    </row>
    <row r="132" spans="1:5" ht="15.75" thickBot="1" x14ac:dyDescent="0.3">
      <c r="A132" s="233"/>
      <c r="B132" s="234"/>
      <c r="C132" s="236">
        <f>C6+C54</f>
        <v>934190.54</v>
      </c>
      <c r="D132" s="236">
        <f>D6+D54</f>
        <v>545659.85</v>
      </c>
      <c r="E132" s="237">
        <f t="shared" ref="E132" si="6">D132/C132*100</f>
        <v>58.409909610088754</v>
      </c>
    </row>
    <row r="133" spans="1:5" x14ac:dyDescent="0.25">
      <c r="D133" s="87"/>
      <c r="E133" s="87"/>
    </row>
    <row r="134" spans="1:5" x14ac:dyDescent="0.25">
      <c r="D134" s="87"/>
      <c r="E134" s="87"/>
    </row>
  </sheetData>
  <mergeCells count="4">
    <mergeCell ref="A8:B8"/>
    <mergeCell ref="A2:E3"/>
    <mergeCell ref="A5:E5"/>
    <mergeCell ref="A4:E4"/>
  </mergeCells>
  <pageMargins left="0.7" right="0.7" top="0.75" bottom="0.75" header="0.3" footer="0.3"/>
  <pageSetup paperSize="9" scale="76" fitToHeight="0" orientation="portrait" r:id="rId1"/>
  <ignoredErrors>
    <ignoredError sqref="C2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SAŽETAK</vt:lpstr>
      <vt:lpstr> Račun prihoda i rashoda</vt:lpstr>
      <vt:lpstr>Rashodi prema izvorima finan</vt:lpstr>
      <vt:lpstr>Rashodi prema funkcijskoj k </vt:lpstr>
      <vt:lpstr>POSEBNI DIO</vt:lpstr>
      <vt:lpstr>SAŽETAK!Print_Area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Lidija</cp:lastModifiedBy>
  <cp:lastPrinted>2026-08-24T10:46:51Z</cp:lastPrinted>
  <dcterms:created xsi:type="dcterms:W3CDTF">2022-08-12T12:51:27Z</dcterms:created>
  <dcterms:modified xsi:type="dcterms:W3CDTF">2026-08-24T10:51:13Z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